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8885" windowHeight="11250" activeTab="0"/>
  </bookViews>
  <sheets>
    <sheet name="Cal_points_May 2011" sheetId="1" r:id="rId1"/>
    <sheet name="Poly_Sizes" sheetId="2" r:id="rId2"/>
    <sheet name="Cal_Points_020218" sheetId="3" r:id="rId3"/>
    <sheet name="74 Deg Cal Points" sheetId="4" r:id="rId4"/>
    <sheet name="History of modifications" sheetId="5" r:id="rId5"/>
    <sheet name="LabTests_New_Bulb_March_2006" sheetId="6" r:id="rId6"/>
  </sheets>
  <definedNames/>
  <calcPr fullCalcOnLoad="1"/>
</workbook>
</file>

<file path=xl/sharedStrings.xml><?xml version="1.0" encoding="utf-8"?>
<sst xmlns="http://schemas.openxmlformats.org/spreadsheetml/2006/main" count="637" uniqueCount="147">
  <si>
    <t>PolySizes</t>
  </si>
  <si>
    <t>Available(Dia)</t>
  </si>
  <si>
    <t>Nebulized</t>
  </si>
  <si>
    <t>Y</t>
  </si>
  <si>
    <t xml:space="preserve"> </t>
  </si>
  <si>
    <t xml:space="preserve">Counter </t>
  </si>
  <si>
    <t>CntrRespon</t>
  </si>
  <si>
    <t>Voltage</t>
  </si>
  <si>
    <t>Channel#</t>
  </si>
  <si>
    <t>Mie Calc</t>
  </si>
  <si>
    <t xml:space="preserve"> Old style =</t>
  </si>
  <si>
    <t>QunMiao2 =</t>
  </si>
  <si>
    <t>QunMiao =</t>
  </si>
  <si>
    <t>128*V</t>
  </si>
  <si>
    <t>126.8*V-46.7</t>
  </si>
  <si>
    <t>133*V-43.6</t>
  </si>
  <si>
    <t>High Gain</t>
  </si>
  <si>
    <t>Mid Gain</t>
  </si>
  <si>
    <t>Low Gain</t>
  </si>
  <si>
    <t>Board (um)</t>
  </si>
  <si>
    <t>Poly</t>
  </si>
  <si>
    <t>Diam</t>
  </si>
  <si>
    <t>Radius</t>
  </si>
  <si>
    <t>OPC_PSC</t>
  </si>
  <si>
    <t>OPC_Vol</t>
  </si>
  <si>
    <t xml:space="preserve">High Gain </t>
  </si>
  <si>
    <t>CR Calc</t>
  </si>
  <si>
    <t>Source</t>
  </si>
  <si>
    <t>40253159.dat</t>
  </si>
  <si>
    <t>40253159.da</t>
  </si>
  <si>
    <t>nuwy_opc.dat</t>
  </si>
  <si>
    <t>Board</t>
  </si>
  <si>
    <t>To add new poly sizes from current batch replacing calibration sizes which were finished</t>
  </si>
  <si>
    <t xml:space="preserve">To add calculations for new poly sizes just purchased. The lines in blue are the new sizes. </t>
  </si>
  <si>
    <t>August, 2002</t>
  </si>
  <si>
    <t>April, 2003</t>
  </si>
  <si>
    <t xml:space="preserve">Last modified April 2003  (td) </t>
  </si>
  <si>
    <t>Spread sheet also updated to account for the source file for the CR calculations, either 40253159.dat or nuwy_opc.dat.</t>
  </si>
  <si>
    <t>Nuwy_opc.dat is the file produced with the latest version of the Counter response calculation</t>
  </si>
  <si>
    <t>Current</t>
  </si>
  <si>
    <t>Conversion</t>
  </si>
  <si>
    <t xml:space="preserve">Previous </t>
  </si>
  <si>
    <t>convesion</t>
  </si>
  <si>
    <t>m-1.45</t>
  </si>
  <si>
    <t>m=1.59</t>
  </si>
  <si>
    <t xml:space="preserve">CN  </t>
  </si>
  <si>
    <t xml:space="preserve">CN </t>
  </si>
  <si>
    <t xml:space="preserve">Used only </t>
  </si>
  <si>
    <t>briefly</t>
  </si>
  <si>
    <t>Channel</t>
  </si>
  <si>
    <t>m=1.45</t>
  </si>
  <si>
    <t>Disc Level</t>
  </si>
  <si>
    <t>V</t>
  </si>
  <si>
    <t>Dust</t>
  </si>
  <si>
    <t xml:space="preserve"> 40 Degrees</t>
  </si>
  <si>
    <t>40 Degrees</t>
  </si>
  <si>
    <t xml:space="preserve"> 25 Degrees</t>
  </si>
  <si>
    <t xml:space="preserve"> ,-----------------------------------------------</t>
  </si>
  <si>
    <t>27 Degrees</t>
  </si>
  <si>
    <t>27953159.dat</t>
  </si>
  <si>
    <t>File-nuwy_opc.dat</t>
  </si>
  <si>
    <t>File=40253159.dat</t>
  </si>
  <si>
    <t>File=27953159.dat</t>
  </si>
  <si>
    <t>File=ae253159.dat</t>
  </si>
  <si>
    <t>Also added the discriminator level calculation in the far right columns using both 40253149 and nuwy_opc. Dat</t>
  </si>
  <si>
    <t>Max Radii</t>
  </si>
  <si>
    <t>Cntr Respons</t>
  </si>
  <si>
    <t>Scale</t>
  </si>
  <si>
    <t xml:space="preserve"> Scale</t>
  </si>
  <si>
    <t>Poly Sizes</t>
  </si>
  <si>
    <t>New</t>
  </si>
  <si>
    <t xml:space="preserve">Meas by </t>
  </si>
  <si>
    <t>12 Chan</t>
  </si>
  <si>
    <t>2 Chan</t>
  </si>
  <si>
    <t>4 Chan</t>
  </si>
  <si>
    <t>3 Chan</t>
  </si>
  <si>
    <t>,--------------------------------------------------------------------------------------------------------------------------------------------------------------------------------------------</t>
  </si>
  <si>
    <t>Calibration constants to use in bold</t>
  </si>
  <si>
    <t xml:space="preserve"> Calibration constants from new poly in Blue</t>
  </si>
  <si>
    <t>OPC</t>
  </si>
  <si>
    <t>x Chan</t>
  </si>
  <si>
    <t>74 Degrees</t>
  </si>
  <si>
    <t>Low? Gain</t>
  </si>
  <si>
    <t>74oa3159.dat</t>
  </si>
  <si>
    <t>File-74oa3159.dat</t>
  </si>
  <si>
    <t>Index=1.45</t>
  </si>
  <si>
    <t>Calculations added for 74 degree unit.</t>
  </si>
  <si>
    <t>Added May 2004</t>
  </si>
  <si>
    <t>May, 2004</t>
  </si>
  <si>
    <t>Trude's numbers</t>
  </si>
  <si>
    <t>Checked Nov 2005</t>
  </si>
  <si>
    <t>High gain option</t>
  </si>
  <si>
    <t>High</t>
  </si>
  <si>
    <t>Mid</t>
  </si>
  <si>
    <t>Low</t>
  </si>
  <si>
    <t>Peak</t>
  </si>
  <si>
    <t>Error</t>
  </si>
  <si>
    <t>Poly tests of new light bulb - Lou King, March 2006</t>
  </si>
  <si>
    <t>Normalized - error</t>
  </si>
  <si>
    <t>Pos error normalized</t>
  </si>
  <si>
    <t>Counter response</t>
  </si>
  <si>
    <t>Error on Counter Response</t>
  </si>
  <si>
    <t>Normalized peak</t>
  </si>
  <si>
    <t>Actual/Measured peak</t>
  </si>
  <si>
    <t>Calibration point</t>
  </si>
  <si>
    <t>Measured</t>
  </si>
  <si>
    <t>CR error</t>
  </si>
  <si>
    <t>March, 2006</t>
  </si>
  <si>
    <t>New Bulb May 2006</t>
  </si>
  <si>
    <t>Dynamic Range</t>
  </si>
  <si>
    <t>May, 2006</t>
  </si>
  <si>
    <t>Adjusted the ranges of the mid and low gain boards for calibrating the new bulb instrument.</t>
  </si>
  <si>
    <t>Act DL</t>
  </si>
  <si>
    <t>Implied CR</t>
  </si>
  <si>
    <t>XaCh</t>
  </si>
  <si>
    <t>Revised, 110503</t>
  </si>
  <si>
    <t xml:space="preserve">Last modified May 2011  (td) </t>
  </si>
  <si>
    <t>New analysis of the set points in May 2011</t>
  </si>
  <si>
    <t>New PHA_SS</t>
  </si>
  <si>
    <t>New Current</t>
  </si>
  <si>
    <t>Convesion</t>
  </si>
  <si>
    <t>used on Compaq</t>
  </si>
  <si>
    <t>slope</t>
  </si>
  <si>
    <t>offset</t>
  </si>
  <si>
    <t>b</t>
  </si>
  <si>
    <t>m</t>
  </si>
  <si>
    <t>mV+b</t>
  </si>
  <si>
    <t>New analysis</t>
  </si>
  <si>
    <t>set points</t>
  </si>
  <si>
    <t>May, 2011</t>
  </si>
  <si>
    <t>Channel numbers</t>
  </si>
  <si>
    <t>New PHA SS</t>
  </si>
  <si>
    <t>on Compaq</t>
  </si>
  <si>
    <t xml:space="preserve">Used </t>
  </si>
  <si>
    <t>Linear</t>
  </si>
  <si>
    <t>Channel Numbers</t>
  </si>
  <si>
    <t>QunMiao0</t>
  </si>
  <si>
    <t>QunMiao2</t>
  </si>
  <si>
    <t>CR Mie</t>
  </si>
  <si>
    <t>Rmax on</t>
  </si>
  <si>
    <t>board (um)</t>
  </si>
  <si>
    <t>for NEW Stan's new PHA</t>
  </si>
  <si>
    <t>w/o 1V pnt</t>
  </si>
  <si>
    <t>w 1V pnt</t>
  </si>
  <si>
    <t>,110510</t>
  </si>
  <si>
    <t xml:space="preserve">Date = </t>
  </si>
  <si>
    <t>Counter response values checked July 5, 2011, using  Compare_Mie_OPC.pro, rfr,opcangle and print_cr for Dust and CN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</si>
</sst>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5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0"/>
    </font>
    <font>
      <strike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zoomScale="85" zoomScaleNormal="85" workbookViewId="0" topLeftCell="A1">
      <pane ySplit="7" topLeftCell="BM42" activePane="bottomLeft" state="frozen"/>
      <selection pane="topLeft" activeCell="A1" sqref="A1"/>
      <selection pane="bottomLeft" activeCell="G91" sqref="G91"/>
    </sheetView>
  </sheetViews>
  <sheetFormatPr defaultColWidth="9.33203125" defaultRowHeight="12.75"/>
  <cols>
    <col min="1" max="1" width="10.33203125" style="26" customWidth="1"/>
    <col min="2" max="2" width="10" style="26" customWidth="1"/>
    <col min="3" max="3" width="11.33203125" style="26" customWidth="1"/>
    <col min="4" max="4" width="6.66015625" style="40" customWidth="1"/>
    <col min="5" max="5" width="8.66015625" style="41" customWidth="1"/>
    <col min="6" max="6" width="9.83203125" style="40" customWidth="1"/>
    <col min="7" max="7" width="8.16015625" style="26" customWidth="1"/>
    <col min="8" max="9" width="8.16015625" style="14" customWidth="1"/>
    <col min="10" max="10" width="4.16015625" style="14" customWidth="1"/>
    <col min="11" max="11" width="9" style="26" customWidth="1"/>
    <col min="12" max="12" width="11.33203125" style="38" customWidth="1"/>
    <col min="13" max="13" width="11.16015625" style="26" customWidth="1"/>
    <col min="14" max="14" width="11.16015625" style="35" customWidth="1"/>
    <col min="15" max="15" width="8.16015625" style="25" customWidth="1"/>
    <col min="16" max="16" width="8.33203125" style="34" customWidth="1"/>
    <col min="17" max="17" width="9.33203125" style="26" customWidth="1"/>
    <col min="18" max="18" width="9.33203125" style="35" customWidth="1"/>
    <col min="19" max="19" width="1.3359375" style="26" customWidth="1"/>
    <col min="20" max="22" width="9.33203125" style="26" customWidth="1"/>
    <col min="23" max="23" width="11.33203125" style="40" bestFit="1" customWidth="1"/>
    <col min="24" max="16384" width="9.33203125" style="26" customWidth="1"/>
  </cols>
  <sheetData>
    <row r="1" spans="1:15" ht="15.75">
      <c r="A1" s="1" t="s">
        <v>116</v>
      </c>
      <c r="B1" s="1"/>
      <c r="D1" s="32"/>
      <c r="E1" s="109" t="s">
        <v>78</v>
      </c>
      <c r="F1" s="32"/>
      <c r="G1" s="32"/>
      <c r="H1" s="97"/>
      <c r="I1" s="98"/>
      <c r="J1" s="111"/>
      <c r="K1" s="32"/>
      <c r="L1" s="33"/>
      <c r="M1" s="35" t="s">
        <v>40</v>
      </c>
      <c r="N1" s="26" t="s">
        <v>133</v>
      </c>
      <c r="O1" s="32"/>
    </row>
    <row r="2" spans="1:18" ht="12.75">
      <c r="A2" s="10" t="s">
        <v>141</v>
      </c>
      <c r="H2" s="99" t="s">
        <v>131</v>
      </c>
      <c r="I2" s="99"/>
      <c r="J2" s="112"/>
      <c r="M2" s="24" t="s">
        <v>132</v>
      </c>
      <c r="N2" s="34" t="s">
        <v>48</v>
      </c>
      <c r="O2" s="26"/>
      <c r="P2" s="26"/>
      <c r="R2" s="26"/>
    </row>
    <row r="3" spans="1:21" ht="12.75">
      <c r="A3" s="26" t="s">
        <v>145</v>
      </c>
      <c r="B3" s="26" t="s">
        <v>144</v>
      </c>
      <c r="E3" s="26"/>
      <c r="F3" s="25" t="s">
        <v>122</v>
      </c>
      <c r="G3" s="25" t="s">
        <v>125</v>
      </c>
      <c r="H3" s="99">
        <v>128.3</v>
      </c>
      <c r="I3" s="99">
        <v>128.87</v>
      </c>
      <c r="J3" s="112"/>
      <c r="K3" s="34">
        <v>128</v>
      </c>
      <c r="L3" s="24"/>
      <c r="M3" s="24">
        <v>126.8</v>
      </c>
      <c r="N3" s="24">
        <v>133</v>
      </c>
      <c r="O3" s="34"/>
      <c r="P3" s="7"/>
      <c r="Q3" s="25"/>
      <c r="R3" s="6"/>
      <c r="S3" s="10"/>
      <c r="T3" s="25"/>
      <c r="U3" s="24"/>
    </row>
    <row r="4" spans="5:18" ht="12.75">
      <c r="E4" s="26"/>
      <c r="F4" s="25" t="s">
        <v>123</v>
      </c>
      <c r="G4" s="25" t="s">
        <v>124</v>
      </c>
      <c r="H4" s="99">
        <v>-11.51</v>
      </c>
      <c r="I4" s="99">
        <v>-14.67</v>
      </c>
      <c r="J4" s="112"/>
      <c r="K4" s="34">
        <v>0</v>
      </c>
      <c r="L4" s="24"/>
      <c r="M4" s="24">
        <v>-46.7</v>
      </c>
      <c r="N4" s="24">
        <v>-43.6</v>
      </c>
      <c r="O4" s="26"/>
      <c r="P4" s="26"/>
      <c r="R4" s="26"/>
    </row>
    <row r="5" spans="5:18" ht="12.75">
      <c r="E5" s="26"/>
      <c r="F5" s="25"/>
      <c r="G5" s="25"/>
      <c r="H5" s="99"/>
      <c r="I5" s="99"/>
      <c r="J5" s="112"/>
      <c r="K5" s="34"/>
      <c r="L5" s="24"/>
      <c r="M5" s="24"/>
      <c r="N5" s="24"/>
      <c r="O5" s="26"/>
      <c r="P5" s="26"/>
      <c r="R5" s="26"/>
    </row>
    <row r="6" spans="1:21" ht="12" customHeight="1">
      <c r="A6" s="25" t="s">
        <v>5</v>
      </c>
      <c r="B6" s="25" t="s">
        <v>139</v>
      </c>
      <c r="C6" s="36" t="s">
        <v>138</v>
      </c>
      <c r="D6" s="32" t="s">
        <v>20</v>
      </c>
      <c r="E6" s="37" t="s">
        <v>20</v>
      </c>
      <c r="F6" s="32" t="s">
        <v>138</v>
      </c>
      <c r="G6" s="25" t="s">
        <v>7</v>
      </c>
      <c r="H6" s="100" t="s">
        <v>130</v>
      </c>
      <c r="I6" s="101"/>
      <c r="J6" s="113"/>
      <c r="K6" s="25"/>
      <c r="L6" s="38" t="s">
        <v>26</v>
      </c>
      <c r="M6" s="38" t="s">
        <v>135</v>
      </c>
      <c r="N6" s="25"/>
      <c r="O6" s="34"/>
      <c r="P6" s="7" t="s">
        <v>49</v>
      </c>
      <c r="Q6" s="26" t="s">
        <v>6</v>
      </c>
      <c r="R6" s="14" t="s">
        <v>51</v>
      </c>
      <c r="S6" s="10"/>
      <c r="T6" s="26" t="s">
        <v>6</v>
      </c>
      <c r="U6" s="35" t="s">
        <v>51</v>
      </c>
    </row>
    <row r="7" spans="1:21" ht="12.75">
      <c r="A7" s="25" t="s">
        <v>31</v>
      </c>
      <c r="B7" s="25" t="s">
        <v>140</v>
      </c>
      <c r="C7" s="25" t="s">
        <v>50</v>
      </c>
      <c r="D7" s="32" t="s">
        <v>21</v>
      </c>
      <c r="E7" s="37" t="s">
        <v>22</v>
      </c>
      <c r="F7" s="32" t="s">
        <v>44</v>
      </c>
      <c r="G7" s="25"/>
      <c r="H7" s="101" t="s">
        <v>126</v>
      </c>
      <c r="I7" s="101" t="s">
        <v>126</v>
      </c>
      <c r="J7" s="113"/>
      <c r="K7" s="24" t="s">
        <v>126</v>
      </c>
      <c r="L7" s="38" t="s">
        <v>27</v>
      </c>
      <c r="M7" s="24" t="s">
        <v>126</v>
      </c>
      <c r="N7" s="24" t="s">
        <v>126</v>
      </c>
      <c r="O7" s="34" t="s">
        <v>114</v>
      </c>
      <c r="P7" s="7" t="s">
        <v>22</v>
      </c>
      <c r="Q7" s="25" t="s">
        <v>50</v>
      </c>
      <c r="R7" s="6" t="s">
        <v>52</v>
      </c>
      <c r="S7" s="10"/>
      <c r="T7" s="25" t="s">
        <v>50</v>
      </c>
      <c r="U7" s="24" t="s">
        <v>52</v>
      </c>
    </row>
    <row r="8" spans="1:19" ht="12.75">
      <c r="A8" s="2" t="s">
        <v>76</v>
      </c>
      <c r="H8" s="99"/>
      <c r="I8" s="99"/>
      <c r="J8" s="112"/>
      <c r="M8" s="35"/>
      <c r="N8" s="26"/>
      <c r="O8" s="34"/>
      <c r="P8" s="7"/>
      <c r="R8" s="14"/>
      <c r="S8" s="10"/>
    </row>
    <row r="9" spans="1:23" ht="12.75">
      <c r="A9" s="11" t="s">
        <v>24</v>
      </c>
      <c r="B9" s="11" t="s">
        <v>72</v>
      </c>
      <c r="C9" s="2" t="s">
        <v>54</v>
      </c>
      <c r="D9" s="8" t="s">
        <v>108</v>
      </c>
      <c r="E9" s="37"/>
      <c r="F9" s="45"/>
      <c r="G9" s="24"/>
      <c r="H9" s="101" t="s">
        <v>142</v>
      </c>
      <c r="I9" s="101" t="s">
        <v>143</v>
      </c>
      <c r="J9" s="113"/>
      <c r="K9" s="34" t="s">
        <v>134</v>
      </c>
      <c r="M9" s="26" t="s">
        <v>137</v>
      </c>
      <c r="N9" s="26" t="s">
        <v>136</v>
      </c>
      <c r="O9" s="34"/>
      <c r="P9" s="7"/>
      <c r="Q9" s="46" t="s">
        <v>60</v>
      </c>
      <c r="R9" s="14"/>
      <c r="S9" s="11"/>
      <c r="T9" s="47" t="s">
        <v>61</v>
      </c>
      <c r="V9" s="26" t="s">
        <v>112</v>
      </c>
      <c r="W9" s="40" t="s">
        <v>113</v>
      </c>
    </row>
    <row r="10" spans="1:23" ht="12.75">
      <c r="A10" s="11" t="s">
        <v>16</v>
      </c>
      <c r="B10" s="48">
        <v>1.08</v>
      </c>
      <c r="C10" s="49">
        <v>200</v>
      </c>
      <c r="D10" s="50">
        <v>0.903</v>
      </c>
      <c r="E10" s="51">
        <f>D10/2</f>
        <v>0.4515</v>
      </c>
      <c r="F10" s="52">
        <v>49.3</v>
      </c>
      <c r="G10" s="48">
        <f>(F10/C10*8)</f>
        <v>1.972</v>
      </c>
      <c r="H10" s="102">
        <f aca="true" t="shared" si="0" ref="H10:I12">$G10*H$3+H$4</f>
        <v>241.49760000000003</v>
      </c>
      <c r="I10" s="102">
        <f t="shared" si="0"/>
        <v>239.46164000000002</v>
      </c>
      <c r="J10" s="114"/>
      <c r="K10" s="54">
        <f>$G10*K$3+K$4</f>
        <v>252.416</v>
      </c>
      <c r="L10" s="55" t="s">
        <v>30</v>
      </c>
      <c r="M10" s="54">
        <f aca="true" t="shared" si="1" ref="M10:N12">$G10*M$3+M$4</f>
        <v>203.3496</v>
      </c>
      <c r="N10" s="54">
        <f t="shared" si="1"/>
        <v>218.67600000000002</v>
      </c>
      <c r="O10" s="34">
        <v>1</v>
      </c>
      <c r="P10" s="6">
        <v>0.15</v>
      </c>
      <c r="Q10" s="25">
        <v>4.94</v>
      </c>
      <c r="R10" s="6">
        <f>Q10/$Q$32*8</f>
        <v>0.19760000000000003</v>
      </c>
      <c r="S10" s="11"/>
      <c r="T10" s="25">
        <v>4.92</v>
      </c>
      <c r="U10" s="24">
        <f>T10/$T$32*8</f>
        <v>0.18742857142857142</v>
      </c>
      <c r="V10" s="24">
        <v>0.08</v>
      </c>
      <c r="W10" s="45">
        <f>V10/R$13*Q$13</f>
        <v>2</v>
      </c>
    </row>
    <row r="11" spans="1:23" ht="12.75">
      <c r="A11" s="26" t="s">
        <v>4</v>
      </c>
      <c r="B11" s="24">
        <v>1.08</v>
      </c>
      <c r="C11" s="25">
        <v>200</v>
      </c>
      <c r="D11" s="32">
        <v>0.89</v>
      </c>
      <c r="E11" s="37">
        <f>D11/2</f>
        <v>0.445</v>
      </c>
      <c r="F11" s="45">
        <v>48.2</v>
      </c>
      <c r="G11" s="24">
        <f>(F11/C11*8)</f>
        <v>1.9280000000000002</v>
      </c>
      <c r="H11" s="103">
        <f t="shared" si="0"/>
        <v>235.85240000000005</v>
      </c>
      <c r="I11" s="103">
        <f t="shared" si="0"/>
        <v>233.79136000000005</v>
      </c>
      <c r="J11" s="106"/>
      <c r="K11" s="34">
        <f>$G11*K$3+K$4</f>
        <v>246.78400000000002</v>
      </c>
      <c r="L11" s="38" t="s">
        <v>30</v>
      </c>
      <c r="M11" s="34">
        <f t="shared" si="1"/>
        <v>197.7704</v>
      </c>
      <c r="N11" s="34">
        <f t="shared" si="1"/>
        <v>212.82400000000004</v>
      </c>
      <c r="O11" s="34">
        <v>3</v>
      </c>
      <c r="P11" s="6">
        <v>0.25</v>
      </c>
      <c r="Q11" s="25">
        <v>30.4</v>
      </c>
      <c r="R11" s="6">
        <f>Q11/$Q$32*8</f>
        <v>1.216</v>
      </c>
      <c r="S11" s="11"/>
      <c r="T11" s="25">
        <v>30.3</v>
      </c>
      <c r="U11" s="24">
        <f>T11/$T$32*8</f>
        <v>1.1542857142857144</v>
      </c>
      <c r="V11" s="24">
        <v>1.1</v>
      </c>
      <c r="W11" s="45">
        <f>V11/R$13*Q$13</f>
        <v>27.500000000000004</v>
      </c>
    </row>
    <row r="12" spans="2:23" ht="12.75">
      <c r="B12" s="24">
        <v>1.08</v>
      </c>
      <c r="C12" s="25">
        <v>210.4</v>
      </c>
      <c r="D12" s="32">
        <v>0.89</v>
      </c>
      <c r="E12" s="37">
        <f>D12/2</f>
        <v>0.445</v>
      </c>
      <c r="F12" s="45">
        <v>47.4</v>
      </c>
      <c r="G12" s="24">
        <f>(F12/C12*8)</f>
        <v>1.8022813688212926</v>
      </c>
      <c r="H12" s="103">
        <f t="shared" si="0"/>
        <v>219.72269961977187</v>
      </c>
      <c r="I12" s="103">
        <f t="shared" si="0"/>
        <v>217.59</v>
      </c>
      <c r="J12" s="106"/>
      <c r="K12" s="34">
        <f>$G12*K$3+K$4</f>
        <v>230.69201520912546</v>
      </c>
      <c r="L12" s="38" t="s">
        <v>28</v>
      </c>
      <c r="M12" s="34">
        <f t="shared" si="1"/>
        <v>181.82927756653987</v>
      </c>
      <c r="N12" s="34">
        <f t="shared" si="1"/>
        <v>196.10342205323192</v>
      </c>
      <c r="O12" s="34">
        <v>6</v>
      </c>
      <c r="P12" s="6">
        <v>0.49</v>
      </c>
      <c r="Q12" s="25">
        <v>72.3</v>
      </c>
      <c r="R12" s="6">
        <f>Q12/$Q$32*8</f>
        <v>2.892</v>
      </c>
      <c r="S12" s="11"/>
      <c r="T12" s="25">
        <v>71.9</v>
      </c>
      <c r="U12" s="24">
        <f>T12/$T$32*8</f>
        <v>2.739047619047619</v>
      </c>
      <c r="V12" s="24">
        <v>2.73</v>
      </c>
      <c r="W12" s="45">
        <f>V12/R$13*Q$13</f>
        <v>68.25</v>
      </c>
    </row>
    <row r="13" spans="2:23" ht="12.75">
      <c r="B13" s="24"/>
      <c r="C13" s="25"/>
      <c r="D13" s="3"/>
      <c r="E13" s="37"/>
      <c r="F13" s="45"/>
      <c r="G13" s="24"/>
      <c r="H13" s="104"/>
      <c r="I13" s="104"/>
      <c r="J13" s="115"/>
      <c r="K13" s="34"/>
      <c r="M13" s="34"/>
      <c r="N13" s="34"/>
      <c r="O13" s="34">
        <v>9</v>
      </c>
      <c r="P13" s="6">
        <v>1.08</v>
      </c>
      <c r="Q13" s="25">
        <v>200</v>
      </c>
      <c r="R13" s="6">
        <f>Q13/$Q$32*8</f>
        <v>8</v>
      </c>
      <c r="S13" s="11"/>
      <c r="T13" s="25">
        <v>210</v>
      </c>
      <c r="U13" s="24">
        <f>T13/$T$32*8</f>
        <v>8</v>
      </c>
      <c r="V13" s="24">
        <v>7.999</v>
      </c>
      <c r="W13" s="45">
        <f>V13/R$13*Q$13</f>
        <v>199.975</v>
      </c>
    </row>
    <row r="14" spans="2:21" ht="12.75">
      <c r="B14" s="24"/>
      <c r="C14" s="25"/>
      <c r="D14" s="3"/>
      <c r="E14" s="37"/>
      <c r="F14" s="45"/>
      <c r="G14" s="24"/>
      <c r="H14" s="104"/>
      <c r="I14" s="104"/>
      <c r="J14" s="115"/>
      <c r="K14" s="34"/>
      <c r="M14" s="34"/>
      <c r="N14" s="34" t="s">
        <v>109</v>
      </c>
      <c r="O14" s="34"/>
      <c r="P14" s="6"/>
      <c r="Q14" s="45">
        <f>Q13/Q10</f>
        <v>40.48582995951417</v>
      </c>
      <c r="R14" s="6"/>
      <c r="S14" s="11"/>
      <c r="T14" s="25"/>
      <c r="U14" s="25"/>
    </row>
    <row r="15" spans="2:21" ht="12.75">
      <c r="B15" s="24"/>
      <c r="C15" s="25"/>
      <c r="D15" s="3"/>
      <c r="E15" s="37"/>
      <c r="F15" s="45"/>
      <c r="G15" s="24"/>
      <c r="H15" s="104"/>
      <c r="I15" s="104"/>
      <c r="J15" s="115"/>
      <c r="K15" s="34"/>
      <c r="M15" s="34"/>
      <c r="N15" s="34"/>
      <c r="O15" s="34"/>
      <c r="P15" s="6"/>
      <c r="Q15" s="25"/>
      <c r="R15" s="6"/>
      <c r="S15" s="11"/>
      <c r="T15" s="25"/>
      <c r="U15" s="25"/>
    </row>
    <row r="16" spans="1:23" ht="12.75">
      <c r="A16" s="11" t="s">
        <v>17</v>
      </c>
      <c r="B16" s="48">
        <v>1.25</v>
      </c>
      <c r="C16" s="49">
        <v>304</v>
      </c>
      <c r="D16" s="50">
        <v>1.11</v>
      </c>
      <c r="E16" s="51">
        <f>D16/2</f>
        <v>0.555</v>
      </c>
      <c r="F16" s="52">
        <v>59.75</v>
      </c>
      <c r="G16" s="48">
        <f>(F16/C16*8)</f>
        <v>1.5723684210526316</v>
      </c>
      <c r="H16" s="102">
        <f aca="true" t="shared" si="2" ref="H16:I18">$G16*H$3+H$4</f>
        <v>190.22486842105266</v>
      </c>
      <c r="I16" s="102">
        <f t="shared" si="2"/>
        <v>187.96111842105265</v>
      </c>
      <c r="J16" s="114"/>
      <c r="K16" s="54">
        <f>$G16*K$3+K$4</f>
        <v>201.26315789473685</v>
      </c>
      <c r="L16" s="55" t="s">
        <v>30</v>
      </c>
      <c r="M16" s="54">
        <f aca="true" t="shared" si="3" ref="M16:N18">$G16*M$3+M$4</f>
        <v>152.67631578947368</v>
      </c>
      <c r="N16" s="54">
        <f t="shared" si="3"/>
        <v>165.525</v>
      </c>
      <c r="O16" s="34">
        <v>2</v>
      </c>
      <c r="P16" s="6">
        <v>0.19</v>
      </c>
      <c r="Q16" s="25">
        <v>13.3</v>
      </c>
      <c r="R16" s="6">
        <f>Q16/$Q$19*8</f>
        <v>0.35000000000000003</v>
      </c>
      <c r="S16" s="11"/>
      <c r="T16" s="25">
        <v>13.3</v>
      </c>
      <c r="U16" s="24">
        <f>T16/$T$19*8</f>
        <v>0.3388535031847134</v>
      </c>
      <c r="V16" s="24">
        <v>0.35</v>
      </c>
      <c r="W16" s="45">
        <f>V16/R$19*Q$19</f>
        <v>13.299999999999999</v>
      </c>
    </row>
    <row r="17" spans="2:23" ht="12.75">
      <c r="B17" s="24">
        <v>1.25</v>
      </c>
      <c r="C17" s="25">
        <v>304</v>
      </c>
      <c r="D17" s="32">
        <v>2.02</v>
      </c>
      <c r="E17" s="37">
        <f>D17/2</f>
        <v>1.01</v>
      </c>
      <c r="F17" s="45">
        <v>214</v>
      </c>
      <c r="G17" s="24">
        <f>(F17/C17*8)</f>
        <v>5.631578947368421</v>
      </c>
      <c r="H17" s="103">
        <f t="shared" si="2"/>
        <v>711.0215789473685</v>
      </c>
      <c r="I17" s="103">
        <f t="shared" si="2"/>
        <v>711.0715789473685</v>
      </c>
      <c r="J17" s="106"/>
      <c r="K17" s="34">
        <f>$G17*K$3+K$4</f>
        <v>720.8421052631579</v>
      </c>
      <c r="L17" s="38" t="s">
        <v>30</v>
      </c>
      <c r="M17" s="34">
        <f t="shared" si="3"/>
        <v>667.3842105263158</v>
      </c>
      <c r="N17" s="34">
        <f t="shared" si="3"/>
        <v>705.4</v>
      </c>
      <c r="O17" s="25">
        <v>4</v>
      </c>
      <c r="P17" s="6">
        <v>0.3</v>
      </c>
      <c r="Q17" s="25">
        <v>39.7</v>
      </c>
      <c r="R17" s="6">
        <f>Q17/$Q$19*8</f>
        <v>1.0447368421052632</v>
      </c>
      <c r="S17" s="10"/>
      <c r="T17" s="25">
        <v>39.5</v>
      </c>
      <c r="U17" s="24">
        <f>T17/$T$19*8</f>
        <v>1.0063694267515924</v>
      </c>
      <c r="V17" s="24">
        <v>1.04</v>
      </c>
      <c r="W17" s="45">
        <f>V17/R$19*Q$19</f>
        <v>39.52</v>
      </c>
    </row>
    <row r="18" spans="1:23" ht="12.75">
      <c r="A18" s="26" t="s">
        <v>4</v>
      </c>
      <c r="B18" s="24">
        <v>1.25</v>
      </c>
      <c r="C18" s="72">
        <v>314</v>
      </c>
      <c r="D18" s="32">
        <v>1.11</v>
      </c>
      <c r="E18" s="37">
        <f>D18/2</f>
        <v>0.555</v>
      </c>
      <c r="F18" s="45">
        <v>57.95</v>
      </c>
      <c r="G18" s="24">
        <f>(F18/C18*8)</f>
        <v>1.4764331210191084</v>
      </c>
      <c r="H18" s="103">
        <f t="shared" si="2"/>
        <v>177.91636942675163</v>
      </c>
      <c r="I18" s="103">
        <f t="shared" si="2"/>
        <v>175.59793630573253</v>
      </c>
      <c r="J18" s="106"/>
      <c r="K18" s="34">
        <f>$G18*K$3+K$4</f>
        <v>188.98343949044587</v>
      </c>
      <c r="L18" s="38" t="s">
        <v>28</v>
      </c>
      <c r="M18" s="34">
        <f t="shared" si="3"/>
        <v>140.51171974522293</v>
      </c>
      <c r="N18" s="34">
        <f t="shared" si="3"/>
        <v>152.76560509554142</v>
      </c>
      <c r="O18" s="34">
        <v>7</v>
      </c>
      <c r="P18" s="6">
        <v>0.62</v>
      </c>
      <c r="Q18" s="25">
        <v>103</v>
      </c>
      <c r="R18" s="6">
        <f>Q18/$Q$19*8</f>
        <v>2.710526315789474</v>
      </c>
      <c r="S18" s="11"/>
      <c r="T18" s="25">
        <v>103</v>
      </c>
      <c r="U18" s="24">
        <f>T18/$T$19*8</f>
        <v>2.624203821656051</v>
      </c>
      <c r="V18" s="24">
        <v>2.71</v>
      </c>
      <c r="W18" s="45">
        <f>V18/R$19*Q$19</f>
        <v>102.98</v>
      </c>
    </row>
    <row r="19" spans="2:23" ht="12.75">
      <c r="B19" s="24"/>
      <c r="C19" s="25"/>
      <c r="D19" s="3"/>
      <c r="E19" s="37"/>
      <c r="F19" s="45"/>
      <c r="G19" s="24"/>
      <c r="H19" s="104"/>
      <c r="I19" s="104"/>
      <c r="J19" s="115"/>
      <c r="K19" s="34"/>
      <c r="M19" s="34"/>
      <c r="N19" s="34"/>
      <c r="O19" s="34">
        <v>10</v>
      </c>
      <c r="P19" s="6">
        <v>1.25</v>
      </c>
      <c r="Q19" s="25">
        <v>304</v>
      </c>
      <c r="R19" s="6">
        <f>Q19/$Q$19*8</f>
        <v>8</v>
      </c>
      <c r="S19" s="11"/>
      <c r="T19" s="25">
        <v>314</v>
      </c>
      <c r="U19" s="24">
        <f>T19/$T$19*8</f>
        <v>8</v>
      </c>
      <c r="V19" s="24">
        <v>8</v>
      </c>
      <c r="W19" s="45">
        <f>V19/R$19*Q$19</f>
        <v>304</v>
      </c>
    </row>
    <row r="20" spans="2:21" ht="12.75">
      <c r="B20" s="24"/>
      <c r="C20" s="25"/>
      <c r="D20" s="3"/>
      <c r="E20" s="37"/>
      <c r="F20" s="45"/>
      <c r="G20" s="24"/>
      <c r="H20" s="104"/>
      <c r="I20" s="104"/>
      <c r="J20" s="115"/>
      <c r="K20" s="34"/>
      <c r="M20" s="34"/>
      <c r="N20" s="34" t="s">
        <v>109</v>
      </c>
      <c r="O20" s="34"/>
      <c r="P20" s="6"/>
      <c r="Q20" s="45">
        <f>Q19/Q16</f>
        <v>22.857142857142858</v>
      </c>
      <c r="R20" s="6"/>
      <c r="S20" s="11"/>
      <c r="T20" s="25"/>
      <c r="U20" s="25"/>
    </row>
    <row r="21" spans="2:23" s="15" customFormat="1" ht="12.75">
      <c r="B21" s="16"/>
      <c r="C21" s="17"/>
      <c r="D21" s="18"/>
      <c r="E21" s="19"/>
      <c r="F21" s="20"/>
      <c r="G21" s="24"/>
      <c r="H21" s="104"/>
      <c r="I21" s="104"/>
      <c r="J21" s="115"/>
      <c r="K21" s="34"/>
      <c r="L21" s="56"/>
      <c r="M21" s="34"/>
      <c r="N21" s="21"/>
      <c r="O21" s="21"/>
      <c r="P21" s="89"/>
      <c r="Q21" s="17"/>
      <c r="R21" s="89"/>
      <c r="S21" s="90"/>
      <c r="T21" s="17"/>
      <c r="U21" s="17"/>
      <c r="W21" s="91"/>
    </row>
    <row r="22" spans="1:23" ht="12.75">
      <c r="A22" s="11" t="s">
        <v>18</v>
      </c>
      <c r="B22" s="48">
        <v>2</v>
      </c>
      <c r="C22" s="49">
        <v>702</v>
      </c>
      <c r="D22" s="50">
        <v>1.992</v>
      </c>
      <c r="E22" s="51">
        <f>D22/2</f>
        <v>0.996</v>
      </c>
      <c r="F22" s="52">
        <v>210.4</v>
      </c>
      <c r="G22" s="48">
        <f>(F22/C22*8)</f>
        <v>2.397720797720798</v>
      </c>
      <c r="H22" s="102">
        <f aca="true" t="shared" si="4" ref="H22:I24">$G22*H$3+H$4</f>
        <v>296.1175783475784</v>
      </c>
      <c r="I22" s="102">
        <f t="shared" si="4"/>
        <v>294.32427920227923</v>
      </c>
      <c r="J22" s="114"/>
      <c r="K22" s="54">
        <f>$G22*K$3+K$4</f>
        <v>306.90826210826214</v>
      </c>
      <c r="L22" s="55" t="s">
        <v>30</v>
      </c>
      <c r="M22" s="54">
        <f aca="true" t="shared" si="5" ref="M22:N24">$G22*M$3+M$4</f>
        <v>257.3309971509972</v>
      </c>
      <c r="N22" s="54">
        <f t="shared" si="5"/>
        <v>275.2968660968661</v>
      </c>
      <c r="O22" s="34">
        <v>5</v>
      </c>
      <c r="P22" s="6">
        <v>0.38</v>
      </c>
      <c r="Q22" s="25">
        <v>46</v>
      </c>
      <c r="R22" s="6">
        <f>Q22/$Q$45*8</f>
        <v>0.5242165242165242</v>
      </c>
      <c r="S22" s="11"/>
      <c r="T22" s="25">
        <v>46</v>
      </c>
      <c r="U22" s="24">
        <f>T22/$T$45*8</f>
        <v>0.5168539325842697</v>
      </c>
      <c r="V22" s="24">
        <v>0.52</v>
      </c>
      <c r="W22" s="45">
        <f>V22/R$25*Q$25</f>
        <v>45.63</v>
      </c>
    </row>
    <row r="23" spans="1:23" ht="12.75">
      <c r="A23" s="26" t="s">
        <v>4</v>
      </c>
      <c r="B23" s="24">
        <v>2</v>
      </c>
      <c r="C23" s="25">
        <v>702</v>
      </c>
      <c r="D23" s="32">
        <v>2.02</v>
      </c>
      <c r="E23" s="37">
        <f>D23/2</f>
        <v>1.01</v>
      </c>
      <c r="F23" s="45">
        <v>214</v>
      </c>
      <c r="G23" s="24">
        <f>(F23/C23*8)</f>
        <v>2.438746438746439</v>
      </c>
      <c r="H23" s="103">
        <f t="shared" si="4"/>
        <v>301.38116809116815</v>
      </c>
      <c r="I23" s="103">
        <f t="shared" si="4"/>
        <v>299.6112535612536</v>
      </c>
      <c r="J23" s="106"/>
      <c r="K23" s="34">
        <f>$G23*K$3+K$4</f>
        <v>312.15954415954417</v>
      </c>
      <c r="L23" s="38" t="s">
        <v>30</v>
      </c>
      <c r="M23" s="34">
        <f t="shared" si="5"/>
        <v>262.53304843304846</v>
      </c>
      <c r="N23" s="34">
        <f t="shared" si="5"/>
        <v>280.75327635327636</v>
      </c>
      <c r="O23" s="34">
        <v>8</v>
      </c>
      <c r="P23" s="6">
        <v>0.78</v>
      </c>
      <c r="Q23" s="25">
        <v>114</v>
      </c>
      <c r="R23" s="6">
        <f>Q23/$Q$45*8</f>
        <v>1.2991452991452992</v>
      </c>
      <c r="S23" s="11"/>
      <c r="T23" s="25">
        <v>114</v>
      </c>
      <c r="U23" s="24">
        <f>T23/$T$45*8</f>
        <v>1.2808988764044944</v>
      </c>
      <c r="V23" s="24">
        <v>1.3</v>
      </c>
      <c r="W23" s="45">
        <f>V23/R$25*Q$25</f>
        <v>114.075</v>
      </c>
    </row>
    <row r="24" spans="1:23" ht="12.75">
      <c r="A24" s="25"/>
      <c r="B24" s="24">
        <v>2</v>
      </c>
      <c r="C24" s="25">
        <v>711.6</v>
      </c>
      <c r="D24" s="32">
        <v>2.02</v>
      </c>
      <c r="E24" s="37">
        <f>D24/2</f>
        <v>1.01</v>
      </c>
      <c r="F24" s="45">
        <v>208</v>
      </c>
      <c r="G24" s="24">
        <f>(F24/C24*8)</f>
        <v>2.3383923552557615</v>
      </c>
      <c r="H24" s="103">
        <f t="shared" si="4"/>
        <v>288.5057391793142</v>
      </c>
      <c r="I24" s="103">
        <f t="shared" si="4"/>
        <v>286.67862282181</v>
      </c>
      <c r="J24" s="106"/>
      <c r="K24" s="34">
        <f>$G24*K$3+K$4</f>
        <v>299.3142214727375</v>
      </c>
      <c r="L24" s="38" t="s">
        <v>29</v>
      </c>
      <c r="M24" s="34">
        <f t="shared" si="5"/>
        <v>249.8081506464306</v>
      </c>
      <c r="N24" s="34">
        <f t="shared" si="5"/>
        <v>267.40618324901624</v>
      </c>
      <c r="O24" s="34">
        <v>11</v>
      </c>
      <c r="P24" s="6">
        <v>1.58</v>
      </c>
      <c r="Q24" s="25">
        <v>487</v>
      </c>
      <c r="R24" s="6">
        <f>Q24/$Q$45*8</f>
        <v>5.54985754985755</v>
      </c>
      <c r="S24" s="11"/>
      <c r="T24" s="25">
        <v>497</v>
      </c>
      <c r="U24" s="24">
        <f>T24/$T$45*8</f>
        <v>5.584269662921348</v>
      </c>
      <c r="V24" s="24">
        <v>5.55</v>
      </c>
      <c r="W24" s="45">
        <f>V24/R$25*Q$25</f>
        <v>487.0125</v>
      </c>
    </row>
    <row r="25" spans="1:23" ht="12.75">
      <c r="A25" s="25"/>
      <c r="B25" s="24"/>
      <c r="C25" s="25"/>
      <c r="D25" s="32"/>
      <c r="E25" s="37"/>
      <c r="F25" s="32"/>
      <c r="G25" s="24"/>
      <c r="H25" s="104"/>
      <c r="I25" s="104"/>
      <c r="J25" s="115"/>
      <c r="K25" s="34"/>
      <c r="M25" s="34"/>
      <c r="N25" s="25"/>
      <c r="O25" s="34">
        <v>12</v>
      </c>
      <c r="P25" s="6">
        <v>2</v>
      </c>
      <c r="Q25" s="25">
        <v>702</v>
      </c>
      <c r="R25" s="6">
        <f>Q25/$Q$45*8</f>
        <v>8</v>
      </c>
      <c r="S25" s="11"/>
      <c r="T25" s="25">
        <v>712</v>
      </c>
      <c r="U25" s="24">
        <f>T25/$T$45*8</f>
        <v>8</v>
      </c>
      <c r="V25" s="24">
        <v>8</v>
      </c>
      <c r="W25" s="45">
        <f>V25/R$25*Q$25</f>
        <v>702</v>
      </c>
    </row>
    <row r="26" spans="2:21" ht="12.75">
      <c r="B26" s="24"/>
      <c r="C26" s="25"/>
      <c r="D26" s="3"/>
      <c r="E26" s="37"/>
      <c r="F26" s="45"/>
      <c r="G26" s="24"/>
      <c r="H26" s="104"/>
      <c r="I26" s="104"/>
      <c r="J26" s="115"/>
      <c r="K26" s="34"/>
      <c r="M26" s="34"/>
      <c r="N26" s="34" t="s">
        <v>109</v>
      </c>
      <c r="O26" s="34"/>
      <c r="P26" s="24"/>
      <c r="Q26" s="45">
        <f>Q25/Q22</f>
        <v>15.26086956521739</v>
      </c>
      <c r="R26" s="24"/>
      <c r="S26" s="25"/>
      <c r="T26" s="25"/>
      <c r="U26" s="25"/>
    </row>
    <row r="27" spans="1:15" ht="12.75">
      <c r="A27" s="2" t="s">
        <v>76</v>
      </c>
      <c r="G27" s="24"/>
      <c r="H27" s="104"/>
      <c r="I27" s="104"/>
      <c r="J27" s="115"/>
      <c r="K27" s="34"/>
      <c r="M27" s="34"/>
      <c r="N27" s="26"/>
      <c r="O27" s="34"/>
    </row>
    <row r="28" spans="1:23" ht="12.75">
      <c r="A28" s="11" t="s">
        <v>24</v>
      </c>
      <c r="B28" s="11" t="s">
        <v>72</v>
      </c>
      <c r="C28" s="2" t="s">
        <v>54</v>
      </c>
      <c r="D28" s="8"/>
      <c r="E28" s="37"/>
      <c r="F28" s="45"/>
      <c r="G28" s="24"/>
      <c r="H28" s="104"/>
      <c r="I28" s="104"/>
      <c r="J28" s="115"/>
      <c r="K28" s="34"/>
      <c r="M28" s="34"/>
      <c r="N28" s="26"/>
      <c r="O28" s="34"/>
      <c r="Q28" s="46" t="s">
        <v>60</v>
      </c>
      <c r="S28" s="25"/>
      <c r="T28" s="47" t="s">
        <v>61</v>
      </c>
      <c r="V28" s="26" t="s">
        <v>112</v>
      </c>
      <c r="W28" s="40" t="s">
        <v>113</v>
      </c>
    </row>
    <row r="29" spans="1:23" ht="12.75">
      <c r="A29" s="11" t="s">
        <v>16</v>
      </c>
      <c r="B29" s="48">
        <v>1.08</v>
      </c>
      <c r="C29" s="49">
        <v>200</v>
      </c>
      <c r="D29" s="50">
        <v>0.903</v>
      </c>
      <c r="E29" s="51">
        <f>D29/2</f>
        <v>0.4515</v>
      </c>
      <c r="F29" s="52">
        <v>49.3</v>
      </c>
      <c r="G29" s="48">
        <f>(F29/C29*8)</f>
        <v>1.972</v>
      </c>
      <c r="H29" s="102">
        <f aca="true" t="shared" si="6" ref="H29:I31">$G29*H$3+H$4</f>
        <v>241.49760000000003</v>
      </c>
      <c r="I29" s="102">
        <f t="shared" si="6"/>
        <v>239.46164000000002</v>
      </c>
      <c r="J29" s="114"/>
      <c r="K29" s="54">
        <f>$G29*K$3+K$4</f>
        <v>252.416</v>
      </c>
      <c r="L29" s="55" t="s">
        <v>30</v>
      </c>
      <c r="M29" s="54">
        <f aca="true" t="shared" si="7" ref="M29:N31">$G29*M$3+M$4</f>
        <v>203.3496</v>
      </c>
      <c r="N29" s="54">
        <f t="shared" si="7"/>
        <v>218.67600000000002</v>
      </c>
      <c r="O29" s="34"/>
      <c r="P29" s="24">
        <v>0.15</v>
      </c>
      <c r="Q29" s="25">
        <v>4.94</v>
      </c>
      <c r="R29" s="24">
        <f>Q29/$Q$32*8</f>
        <v>0.19760000000000003</v>
      </c>
      <c r="S29" s="25"/>
      <c r="T29" s="26">
        <v>4.92</v>
      </c>
      <c r="U29" s="24">
        <f>T29/$T$32*8</f>
        <v>0.18742857142857142</v>
      </c>
      <c r="V29" s="24">
        <v>0.08</v>
      </c>
      <c r="W29" s="45">
        <f>V29/R$32*Q$32</f>
        <v>2</v>
      </c>
    </row>
    <row r="30" spans="1:23" ht="12.75">
      <c r="A30" s="26" t="s">
        <v>4</v>
      </c>
      <c r="B30" s="24">
        <v>1.08</v>
      </c>
      <c r="C30" s="25">
        <v>200</v>
      </c>
      <c r="D30" s="32">
        <v>0.89</v>
      </c>
      <c r="E30" s="37">
        <f>D30/2</f>
        <v>0.445</v>
      </c>
      <c r="F30" s="45">
        <v>48.2</v>
      </c>
      <c r="G30" s="24">
        <f>(F30/C30*8)</f>
        <v>1.9280000000000002</v>
      </c>
      <c r="H30" s="103">
        <f t="shared" si="6"/>
        <v>235.85240000000005</v>
      </c>
      <c r="I30" s="103">
        <f t="shared" si="6"/>
        <v>233.79136000000005</v>
      </c>
      <c r="J30" s="106"/>
      <c r="K30" s="34">
        <f>$G30*K$3+K$4</f>
        <v>246.78400000000002</v>
      </c>
      <c r="L30" s="38" t="s">
        <v>30</v>
      </c>
      <c r="M30" s="34">
        <f t="shared" si="7"/>
        <v>197.7704</v>
      </c>
      <c r="N30" s="34">
        <f t="shared" si="7"/>
        <v>212.82400000000004</v>
      </c>
      <c r="O30" s="34"/>
      <c r="P30" s="24">
        <v>0.25</v>
      </c>
      <c r="Q30" s="25">
        <v>30.4</v>
      </c>
      <c r="R30" s="24">
        <f>Q30/$Q$32*8</f>
        <v>1.216</v>
      </c>
      <c r="S30" s="25"/>
      <c r="T30" s="26">
        <v>30.3</v>
      </c>
      <c r="U30" s="24">
        <f>T30/$T$32*8</f>
        <v>1.1542857142857144</v>
      </c>
      <c r="V30" s="24">
        <v>1.1</v>
      </c>
      <c r="W30" s="45">
        <f>V30/R$32*Q$32</f>
        <v>27.500000000000004</v>
      </c>
    </row>
    <row r="31" spans="2:23" ht="12.75">
      <c r="B31" s="24">
        <v>1.08</v>
      </c>
      <c r="C31" s="25">
        <v>210.4</v>
      </c>
      <c r="D31" s="32">
        <v>0.89</v>
      </c>
      <c r="E31" s="37">
        <f>D31/2</f>
        <v>0.445</v>
      </c>
      <c r="F31" s="45">
        <v>47.4</v>
      </c>
      <c r="G31" s="24">
        <f>(F31/C31*8)</f>
        <v>1.8022813688212926</v>
      </c>
      <c r="H31" s="103">
        <f t="shared" si="6"/>
        <v>219.72269961977187</v>
      </c>
      <c r="I31" s="103">
        <f t="shared" si="6"/>
        <v>217.59</v>
      </c>
      <c r="J31" s="106"/>
      <c r="K31" s="34">
        <f>$G31*K$3+K$4</f>
        <v>230.69201520912546</v>
      </c>
      <c r="L31" s="38" t="s">
        <v>28</v>
      </c>
      <c r="M31" s="34">
        <f t="shared" si="7"/>
        <v>181.82927756653987</v>
      </c>
      <c r="N31" s="34">
        <f t="shared" si="7"/>
        <v>196.10342205323192</v>
      </c>
      <c r="O31" s="34"/>
      <c r="P31" s="24">
        <v>0.49</v>
      </c>
      <c r="Q31" s="25">
        <v>72.3</v>
      </c>
      <c r="R31" s="24">
        <f>Q31/$Q$32*8</f>
        <v>2.892</v>
      </c>
      <c r="S31" s="25"/>
      <c r="T31" s="26">
        <v>71.9</v>
      </c>
      <c r="U31" s="24">
        <f>T31/$T$32*8</f>
        <v>2.739047619047619</v>
      </c>
      <c r="V31" s="24">
        <v>2.73</v>
      </c>
      <c r="W31" s="45">
        <f>V31/R$32*Q$32</f>
        <v>68.25</v>
      </c>
    </row>
    <row r="32" spans="2:23" ht="12.75">
      <c r="B32" s="24"/>
      <c r="C32" s="25"/>
      <c r="D32" s="3"/>
      <c r="E32" s="37"/>
      <c r="F32" s="45"/>
      <c r="G32" s="24"/>
      <c r="H32" s="104"/>
      <c r="I32" s="104"/>
      <c r="J32" s="115"/>
      <c r="K32" s="34"/>
      <c r="M32" s="34"/>
      <c r="N32" s="34"/>
      <c r="O32" s="34"/>
      <c r="P32" s="24">
        <v>1.08</v>
      </c>
      <c r="Q32" s="25">
        <v>200</v>
      </c>
      <c r="R32" s="24">
        <f>Q32/$Q$32*8</f>
        <v>8</v>
      </c>
      <c r="S32" s="25"/>
      <c r="T32" s="26">
        <v>210</v>
      </c>
      <c r="U32" s="24">
        <f>T32/$T$32*8</f>
        <v>8</v>
      </c>
      <c r="V32" s="24">
        <v>7.999</v>
      </c>
      <c r="W32" s="45">
        <f>V32/R$32*Q$32</f>
        <v>199.975</v>
      </c>
    </row>
    <row r="33" spans="2:23" ht="12.75">
      <c r="B33" s="24"/>
      <c r="C33" s="25"/>
      <c r="D33" s="3"/>
      <c r="E33" s="37"/>
      <c r="F33" s="45"/>
      <c r="G33" s="24"/>
      <c r="H33" s="104"/>
      <c r="I33" s="104"/>
      <c r="J33" s="115"/>
      <c r="K33" s="34"/>
      <c r="M33" s="34"/>
      <c r="N33" s="34" t="s">
        <v>109</v>
      </c>
      <c r="O33" s="34"/>
      <c r="P33" s="24"/>
      <c r="Q33" s="45">
        <f>Q32/Q29</f>
        <v>40.48582995951417</v>
      </c>
      <c r="R33" s="24"/>
      <c r="S33" s="25"/>
      <c r="T33" s="25"/>
      <c r="U33" s="25"/>
      <c r="V33" s="24"/>
      <c r="W33" s="45"/>
    </row>
    <row r="34" spans="2:23" ht="12.75">
      <c r="B34" s="24"/>
      <c r="C34" s="25"/>
      <c r="D34" s="3"/>
      <c r="E34" s="37"/>
      <c r="F34" s="45"/>
      <c r="G34" s="24"/>
      <c r="H34" s="104"/>
      <c r="I34" s="104"/>
      <c r="J34" s="115"/>
      <c r="K34" s="34"/>
      <c r="M34" s="34"/>
      <c r="N34" s="34"/>
      <c r="O34" s="34"/>
      <c r="P34" s="24"/>
      <c r="Q34" s="25"/>
      <c r="R34" s="24"/>
      <c r="S34" s="25"/>
      <c r="V34" s="24"/>
      <c r="W34" s="45"/>
    </row>
    <row r="35" spans="1:23" ht="12.75">
      <c r="A35" s="11" t="s">
        <v>17</v>
      </c>
      <c r="B35" s="48">
        <v>0.62</v>
      </c>
      <c r="C35" s="49">
        <v>103</v>
      </c>
      <c r="D35" s="50">
        <v>0.701</v>
      </c>
      <c r="E35" s="51">
        <f>D35/2</f>
        <v>0.3505</v>
      </c>
      <c r="F35" s="52">
        <v>38.1</v>
      </c>
      <c r="G35" s="48">
        <f>(F35/C35*8)</f>
        <v>2.9592233009708737</v>
      </c>
      <c r="H35" s="102">
        <f aca="true" t="shared" si="8" ref="H35:I37">$G35*H$3+H$4</f>
        <v>368.15834951456316</v>
      </c>
      <c r="I35" s="102">
        <f t="shared" si="8"/>
        <v>366.6851067961165</v>
      </c>
      <c r="J35" s="114"/>
      <c r="K35" s="54">
        <f>$G35*K$3+K$4</f>
        <v>378.78058252427184</v>
      </c>
      <c r="L35" s="55" t="s">
        <v>30</v>
      </c>
      <c r="M35" s="54">
        <f aca="true" t="shared" si="9" ref="M35:N37">$G35*M$3+M$4</f>
        <v>328.5295145631068</v>
      </c>
      <c r="N35" s="54">
        <f t="shared" si="9"/>
        <v>349.97669902912617</v>
      </c>
      <c r="O35" s="34"/>
      <c r="P35" s="24">
        <v>0.19</v>
      </c>
      <c r="Q35" s="25">
        <v>13.3</v>
      </c>
      <c r="R35" s="24">
        <f>Q35/$Q$38*8</f>
        <v>1.0330097087378642</v>
      </c>
      <c r="S35" s="25"/>
      <c r="T35" s="26">
        <v>13.3</v>
      </c>
      <c r="U35" s="24">
        <f>T35/$T$38*8</f>
        <v>1.0330097087378642</v>
      </c>
      <c r="V35" s="24">
        <v>1.03</v>
      </c>
      <c r="W35" s="45">
        <f>V35/R$38*Q$38</f>
        <v>13.26125</v>
      </c>
    </row>
    <row r="36" spans="2:23" ht="12.75">
      <c r="B36" s="24">
        <v>0.62</v>
      </c>
      <c r="C36" s="25">
        <v>103</v>
      </c>
      <c r="D36" s="32">
        <v>0.653</v>
      </c>
      <c r="E36" s="37">
        <f>D36/2</f>
        <v>0.3265</v>
      </c>
      <c r="F36" s="45">
        <v>39</v>
      </c>
      <c r="G36" s="24">
        <f>(F36/C36*8)</f>
        <v>3.029126213592233</v>
      </c>
      <c r="H36" s="103">
        <f t="shared" si="8"/>
        <v>377.1268932038835</v>
      </c>
      <c r="I36" s="103">
        <f t="shared" si="8"/>
        <v>375.69349514563106</v>
      </c>
      <c r="J36" s="106"/>
      <c r="K36" s="34">
        <f>$G36*K$3+K$4</f>
        <v>387.7281553398058</v>
      </c>
      <c r="L36" s="38" t="s">
        <v>30</v>
      </c>
      <c r="M36" s="34">
        <f t="shared" si="9"/>
        <v>337.3932038834951</v>
      </c>
      <c r="N36" s="34">
        <f t="shared" si="9"/>
        <v>359.273786407767</v>
      </c>
      <c r="P36" s="24">
        <v>0.3</v>
      </c>
      <c r="Q36" s="25">
        <v>39.7</v>
      </c>
      <c r="R36" s="24">
        <f>Q36/$Q$38*8</f>
        <v>3.083495145631068</v>
      </c>
      <c r="T36" s="26">
        <v>39.5</v>
      </c>
      <c r="U36" s="24">
        <f>T36/$T$38*8</f>
        <v>3.0679611650485437</v>
      </c>
      <c r="V36" s="24">
        <v>3.06</v>
      </c>
      <c r="W36" s="45">
        <f>V36/R$38*Q$38</f>
        <v>39.3975</v>
      </c>
    </row>
    <row r="37" spans="1:23" ht="12.75">
      <c r="A37" s="26" t="s">
        <v>4</v>
      </c>
      <c r="B37" s="24">
        <v>0.62</v>
      </c>
      <c r="C37" s="25">
        <v>103.4</v>
      </c>
      <c r="D37" s="32">
        <v>0.653</v>
      </c>
      <c r="E37" s="37">
        <f>D37/2</f>
        <v>0.3265</v>
      </c>
      <c r="F37" s="45">
        <v>38.8</v>
      </c>
      <c r="G37" s="24">
        <f>(F37/C37*8)</f>
        <v>3.0019342359767887</v>
      </c>
      <c r="H37" s="103">
        <f t="shared" si="8"/>
        <v>373.638162475822</v>
      </c>
      <c r="I37" s="103">
        <f t="shared" si="8"/>
        <v>372.18926499032875</v>
      </c>
      <c r="J37" s="106"/>
      <c r="K37" s="34">
        <f>$G37*K$3+K$4</f>
        <v>384.24758220502895</v>
      </c>
      <c r="L37" s="38" t="s">
        <v>28</v>
      </c>
      <c r="M37" s="34">
        <f t="shared" si="9"/>
        <v>333.9452611218568</v>
      </c>
      <c r="N37" s="34">
        <f t="shared" si="9"/>
        <v>355.65725338491285</v>
      </c>
      <c r="O37" s="34"/>
      <c r="P37" s="24">
        <v>0.38</v>
      </c>
      <c r="Q37" s="25">
        <v>46</v>
      </c>
      <c r="R37" s="24">
        <f>Q37/$Q$38*8</f>
        <v>3.5728155339805827</v>
      </c>
      <c r="S37" s="25"/>
      <c r="T37" s="26">
        <v>46</v>
      </c>
      <c r="U37" s="24">
        <f>T37/$T$38*8</f>
        <v>3.5728155339805827</v>
      </c>
      <c r="V37" s="24">
        <v>3.56</v>
      </c>
      <c r="W37" s="45">
        <f>V37/R$38*Q$38</f>
        <v>45.835</v>
      </c>
    </row>
    <row r="38" spans="2:23" ht="12.75">
      <c r="B38" s="24"/>
      <c r="C38" s="25"/>
      <c r="D38" s="3"/>
      <c r="E38" s="37"/>
      <c r="F38" s="45"/>
      <c r="G38" s="24"/>
      <c r="H38" s="104"/>
      <c r="I38" s="104"/>
      <c r="J38" s="115"/>
      <c r="K38" s="34"/>
      <c r="M38" s="34"/>
      <c r="N38" s="34"/>
      <c r="O38" s="34"/>
      <c r="P38" s="24">
        <v>0.62</v>
      </c>
      <c r="Q38" s="25">
        <v>103</v>
      </c>
      <c r="R38" s="24">
        <f>Q38/$Q$38*8</f>
        <v>8</v>
      </c>
      <c r="S38" s="25"/>
      <c r="T38" s="26">
        <v>103</v>
      </c>
      <c r="U38" s="24">
        <f>T38/$T$38*8</f>
        <v>8</v>
      </c>
      <c r="V38" s="24">
        <v>8</v>
      </c>
      <c r="W38" s="45">
        <f>V38/R$38*Q$38</f>
        <v>103</v>
      </c>
    </row>
    <row r="39" spans="2:23" ht="12.75">
      <c r="B39" s="24"/>
      <c r="C39" s="25"/>
      <c r="D39" s="3"/>
      <c r="E39" s="37"/>
      <c r="F39" s="45"/>
      <c r="G39" s="24"/>
      <c r="H39" s="104"/>
      <c r="I39" s="104"/>
      <c r="J39" s="115"/>
      <c r="K39" s="34"/>
      <c r="M39" s="34"/>
      <c r="N39" s="34" t="s">
        <v>109</v>
      </c>
      <c r="O39" s="34"/>
      <c r="P39" s="24"/>
      <c r="Q39" s="45">
        <f>Q38/Q35</f>
        <v>7.744360902255639</v>
      </c>
      <c r="R39" s="24"/>
      <c r="S39" s="25"/>
      <c r="T39" s="25"/>
      <c r="U39" s="25"/>
      <c r="V39" s="24"/>
      <c r="W39" s="45"/>
    </row>
    <row r="40" spans="1:23" s="15" customFormat="1" ht="12.75">
      <c r="A40" s="15" t="s">
        <v>4</v>
      </c>
      <c r="B40" s="16">
        <v>0.62</v>
      </c>
      <c r="C40" s="17">
        <v>103.4</v>
      </c>
      <c r="D40" s="18">
        <v>0.624</v>
      </c>
      <c r="E40" s="19">
        <f>D40/2</f>
        <v>0.312</v>
      </c>
      <c r="F40" s="20">
        <v>39.3</v>
      </c>
      <c r="G40" s="16">
        <f>(F40/C40*8)</f>
        <v>3.040618955512572</v>
      </c>
      <c r="H40" s="105">
        <f>$G40*H$3+H$4</f>
        <v>378.601411992263</v>
      </c>
      <c r="I40" s="105">
        <f>$G40*I$3+I$4</f>
        <v>377.17456479690514</v>
      </c>
      <c r="J40" s="107"/>
      <c r="K40" s="21">
        <f>$G40*K$3+K$4</f>
        <v>389.1992263056092</v>
      </c>
      <c r="L40" s="56"/>
      <c r="M40" s="21">
        <f>$G40*M$3+M$4</f>
        <v>338.85048355899414</v>
      </c>
      <c r="N40" s="21">
        <f>$G40*N$3+N$4</f>
        <v>360.80232108317205</v>
      </c>
      <c r="O40" s="21"/>
      <c r="P40" s="16"/>
      <c r="Q40" s="17"/>
      <c r="R40" s="16"/>
      <c r="S40" s="17"/>
      <c r="V40" s="16"/>
      <c r="W40" s="20"/>
    </row>
    <row r="41" spans="2:23" s="15" customFormat="1" ht="12.75">
      <c r="B41" s="16"/>
      <c r="C41" s="17"/>
      <c r="D41" s="18"/>
      <c r="E41" s="19"/>
      <c r="F41" s="20"/>
      <c r="G41" s="24"/>
      <c r="H41" s="104"/>
      <c r="I41" s="104"/>
      <c r="J41" s="115"/>
      <c r="K41" s="34"/>
      <c r="L41" s="56"/>
      <c r="M41" s="34"/>
      <c r="N41" s="21"/>
      <c r="O41" s="21"/>
      <c r="P41" s="16"/>
      <c r="Q41" s="17"/>
      <c r="R41" s="16"/>
      <c r="S41" s="17"/>
      <c r="V41" s="16"/>
      <c r="W41" s="20"/>
    </row>
    <row r="42" spans="1:23" ht="12.75">
      <c r="A42" s="11" t="s">
        <v>18</v>
      </c>
      <c r="B42" s="48">
        <v>2</v>
      </c>
      <c r="C42" s="49">
        <v>702</v>
      </c>
      <c r="D42" s="50">
        <v>1.992</v>
      </c>
      <c r="E42" s="51">
        <f>D42/2</f>
        <v>0.996</v>
      </c>
      <c r="F42" s="52">
        <v>210.4</v>
      </c>
      <c r="G42" s="48">
        <f>(F42/C42*8)</f>
        <v>2.397720797720798</v>
      </c>
      <c r="H42" s="102">
        <f aca="true" t="shared" si="10" ref="H42:I44">$G42*H$3+H$4</f>
        <v>296.1175783475784</v>
      </c>
      <c r="I42" s="102">
        <f t="shared" si="10"/>
        <v>294.32427920227923</v>
      </c>
      <c r="J42" s="114"/>
      <c r="K42" s="54">
        <f>$G42*K$3+K$4</f>
        <v>306.90826210826214</v>
      </c>
      <c r="L42" s="55" t="s">
        <v>30</v>
      </c>
      <c r="M42" s="54">
        <f aca="true" t="shared" si="11" ref="M42:N44">$G42*M$3+M$4</f>
        <v>257.3309971509972</v>
      </c>
      <c r="N42" s="54">
        <f t="shared" si="11"/>
        <v>275.2968660968661</v>
      </c>
      <c r="O42" s="34"/>
      <c r="P42" s="24">
        <v>0.78</v>
      </c>
      <c r="Q42" s="25">
        <v>114</v>
      </c>
      <c r="R42" s="24">
        <f>Q42/$Q$45*8</f>
        <v>1.2991452991452992</v>
      </c>
      <c r="S42" s="25"/>
      <c r="T42" s="26">
        <v>114</v>
      </c>
      <c r="U42" s="24">
        <f>T42/$T$45*8</f>
        <v>1.2808988764044944</v>
      </c>
      <c r="V42" s="24">
        <v>1.28</v>
      </c>
      <c r="W42" s="45">
        <f>V42/R$45*Q$45</f>
        <v>112.32000000000001</v>
      </c>
    </row>
    <row r="43" spans="1:23" ht="12.75">
      <c r="A43" s="26" t="s">
        <v>4</v>
      </c>
      <c r="B43" s="24">
        <v>2</v>
      </c>
      <c r="C43" s="25">
        <v>702</v>
      </c>
      <c r="D43" s="32">
        <v>2.02</v>
      </c>
      <c r="E43" s="37">
        <f>D43/2</f>
        <v>1.01</v>
      </c>
      <c r="F43" s="45">
        <v>214</v>
      </c>
      <c r="G43" s="24">
        <f>(F43/C43*8)</f>
        <v>2.438746438746439</v>
      </c>
      <c r="H43" s="103">
        <f t="shared" si="10"/>
        <v>301.38116809116815</v>
      </c>
      <c r="I43" s="103">
        <f t="shared" si="10"/>
        <v>299.6112535612536</v>
      </c>
      <c r="J43" s="106"/>
      <c r="K43" s="34">
        <f>$G43*K$3+K$4</f>
        <v>312.15954415954417</v>
      </c>
      <c r="L43" s="38" t="s">
        <v>30</v>
      </c>
      <c r="M43" s="34">
        <f t="shared" si="11"/>
        <v>262.53304843304846</v>
      </c>
      <c r="N43" s="34">
        <f t="shared" si="11"/>
        <v>280.75327635327636</v>
      </c>
      <c r="O43" s="34"/>
      <c r="P43" s="24">
        <v>1.25</v>
      </c>
      <c r="Q43" s="25">
        <v>304</v>
      </c>
      <c r="R43" s="24">
        <f>Q43/$Q$45*8</f>
        <v>3.4643874643874644</v>
      </c>
      <c r="S43" s="25"/>
      <c r="T43" s="26">
        <v>314</v>
      </c>
      <c r="U43" s="24">
        <f>T43/$T$45*8</f>
        <v>3.5280898876404496</v>
      </c>
      <c r="V43" s="24">
        <v>3.53</v>
      </c>
      <c r="W43" s="45">
        <f>V43/R$45*Q$45</f>
        <v>309.7575</v>
      </c>
    </row>
    <row r="44" spans="1:23" ht="12.75">
      <c r="A44" s="25"/>
      <c r="B44" s="24">
        <v>2</v>
      </c>
      <c r="C44" s="25">
        <v>711.6</v>
      </c>
      <c r="D44" s="32">
        <v>2.02</v>
      </c>
      <c r="E44" s="37">
        <f>D44/2</f>
        <v>1.01</v>
      </c>
      <c r="F44" s="45">
        <v>208</v>
      </c>
      <c r="G44" s="24">
        <f>(F44/C44*8)</f>
        <v>2.3383923552557615</v>
      </c>
      <c r="H44" s="103">
        <f t="shared" si="10"/>
        <v>288.5057391793142</v>
      </c>
      <c r="I44" s="103">
        <f t="shared" si="10"/>
        <v>286.67862282181</v>
      </c>
      <c r="J44" s="106"/>
      <c r="K44" s="34">
        <f>$G44*K$3+K$4</f>
        <v>299.3142214727375</v>
      </c>
      <c r="L44" s="38" t="s">
        <v>29</v>
      </c>
      <c r="M44" s="34">
        <f t="shared" si="11"/>
        <v>249.8081506464306</v>
      </c>
      <c r="N44" s="34">
        <f t="shared" si="11"/>
        <v>267.40618324901624</v>
      </c>
      <c r="O44" s="34"/>
      <c r="P44" s="24">
        <v>1.58</v>
      </c>
      <c r="Q44" s="25">
        <v>487</v>
      </c>
      <c r="R44" s="24">
        <f>Q44/$Q$45*8</f>
        <v>5.54985754985755</v>
      </c>
      <c r="S44" s="25"/>
      <c r="T44" s="26">
        <v>497</v>
      </c>
      <c r="U44" s="24">
        <f>T44/$T$45*8</f>
        <v>5.584269662921348</v>
      </c>
      <c r="V44" s="24">
        <v>5.59</v>
      </c>
      <c r="W44" s="45">
        <f>V44/R$45*Q$45</f>
        <v>490.5225</v>
      </c>
    </row>
    <row r="45" spans="1:23" ht="12.75">
      <c r="A45" s="25"/>
      <c r="B45" s="24"/>
      <c r="C45" s="25"/>
      <c r="D45" s="32"/>
      <c r="E45" s="37"/>
      <c r="F45" s="32"/>
      <c r="G45" s="24"/>
      <c r="H45" s="104"/>
      <c r="I45" s="104"/>
      <c r="J45" s="115"/>
      <c r="K45" s="34"/>
      <c r="M45" s="34"/>
      <c r="N45" s="25"/>
      <c r="O45" s="34"/>
      <c r="P45" s="24">
        <v>2</v>
      </c>
      <c r="Q45" s="25">
        <v>702</v>
      </c>
      <c r="R45" s="24">
        <f>Q45/$Q$45*8</f>
        <v>8</v>
      </c>
      <c r="S45" s="25"/>
      <c r="T45" s="26">
        <v>712</v>
      </c>
      <c r="U45" s="24">
        <f>T45/$T$45*8</f>
        <v>8</v>
      </c>
      <c r="V45" s="24">
        <v>8</v>
      </c>
      <c r="W45" s="45">
        <f>V45/R$45*Q$45</f>
        <v>702</v>
      </c>
    </row>
    <row r="46" spans="2:21" ht="12.75">
      <c r="B46" s="24"/>
      <c r="C46" s="25"/>
      <c r="D46" s="3"/>
      <c r="E46" s="37"/>
      <c r="F46" s="45"/>
      <c r="G46" s="24"/>
      <c r="H46" s="104"/>
      <c r="I46" s="104"/>
      <c r="J46" s="115"/>
      <c r="K46" s="34"/>
      <c r="M46" s="34"/>
      <c r="N46" s="34" t="s">
        <v>109</v>
      </c>
      <c r="O46" s="34"/>
      <c r="P46" s="24"/>
      <c r="Q46" s="45">
        <f>Q45/Q42</f>
        <v>6.157894736842105</v>
      </c>
      <c r="R46" s="24"/>
      <c r="S46" s="25"/>
      <c r="T46" s="25"/>
      <c r="U46" s="25"/>
    </row>
    <row r="47" spans="2:21" ht="12.75">
      <c r="B47" s="24"/>
      <c r="C47" s="25"/>
      <c r="D47" s="3"/>
      <c r="E47" s="37"/>
      <c r="F47" s="45"/>
      <c r="G47" s="24"/>
      <c r="H47" s="104"/>
      <c r="I47" s="104"/>
      <c r="J47" s="115"/>
      <c r="K47" s="34"/>
      <c r="M47" s="34"/>
      <c r="N47" s="34"/>
      <c r="O47" s="34"/>
      <c r="P47" s="24"/>
      <c r="Q47" s="45"/>
      <c r="R47" s="24"/>
      <c r="S47" s="25"/>
      <c r="T47" s="25"/>
      <c r="U47" s="25"/>
    </row>
    <row r="48" spans="1:21" ht="12.75">
      <c r="A48" s="2" t="s">
        <v>76</v>
      </c>
      <c r="B48" s="24"/>
      <c r="C48" s="25"/>
      <c r="D48" s="32"/>
      <c r="E48" s="37"/>
      <c r="F48" s="32"/>
      <c r="G48" s="24"/>
      <c r="H48" s="104"/>
      <c r="I48" s="104"/>
      <c r="J48" s="115"/>
      <c r="K48" s="34"/>
      <c r="M48" s="34"/>
      <c r="N48" s="25"/>
      <c r="O48" s="34"/>
      <c r="P48" s="24"/>
      <c r="Q48" s="25"/>
      <c r="R48" s="24"/>
      <c r="S48" s="25"/>
      <c r="U48" s="24"/>
    </row>
    <row r="49" spans="1:22" ht="12.75">
      <c r="A49" s="11" t="s">
        <v>24</v>
      </c>
      <c r="B49" s="6" t="s">
        <v>73</v>
      </c>
      <c r="C49" s="11" t="s">
        <v>58</v>
      </c>
      <c r="D49" s="8"/>
      <c r="E49" s="37"/>
      <c r="F49" s="32"/>
      <c r="G49" s="24"/>
      <c r="H49" s="104"/>
      <c r="I49" s="104"/>
      <c r="J49" s="115"/>
      <c r="K49" s="34"/>
      <c r="M49" s="34"/>
      <c r="N49" s="25"/>
      <c r="O49" s="34"/>
      <c r="P49" s="26"/>
      <c r="Q49" s="38" t="s">
        <v>62</v>
      </c>
      <c r="R49" s="24"/>
      <c r="S49" s="25"/>
      <c r="T49" s="26" t="s">
        <v>115</v>
      </c>
      <c r="U49" s="38" t="s">
        <v>62</v>
      </c>
      <c r="V49" s="24"/>
    </row>
    <row r="50" spans="1:23" ht="12.75">
      <c r="A50" s="11" t="s">
        <v>16</v>
      </c>
      <c r="B50" s="48">
        <v>0.65</v>
      </c>
      <c r="C50" s="49">
        <v>104</v>
      </c>
      <c r="D50" s="50">
        <v>0.903</v>
      </c>
      <c r="E50" s="51">
        <f>D50/2</f>
        <v>0.4515</v>
      </c>
      <c r="F50" s="52">
        <v>52.53</v>
      </c>
      <c r="G50" s="48">
        <f>(F50/C50*8)</f>
        <v>4.0407692307692304</v>
      </c>
      <c r="H50" s="102">
        <f>$G50*H$3+H$4</f>
        <v>506.9206923076923</v>
      </c>
      <c r="I50" s="102">
        <f>$G50*I$3+I$4</f>
        <v>506.0639307692307</v>
      </c>
      <c r="J50" s="114"/>
      <c r="K50" s="54">
        <f>$G50*K$3+K$4</f>
        <v>517.2184615384615</v>
      </c>
      <c r="L50" s="55" t="s">
        <v>59</v>
      </c>
      <c r="M50" s="54">
        <f>$G50*M$3+M$4</f>
        <v>465.66953846153837</v>
      </c>
      <c r="N50" s="54">
        <f>$G50*N$3+N$4</f>
        <v>493.8223076923076</v>
      </c>
      <c r="O50" s="34"/>
      <c r="P50" s="24">
        <v>0.15</v>
      </c>
      <c r="Q50" s="25">
        <v>5.31</v>
      </c>
      <c r="R50" s="24">
        <f>Q50/Q51*R51</f>
        <v>0.48179536679536683</v>
      </c>
      <c r="S50" s="25"/>
      <c r="T50" s="24">
        <v>0.15</v>
      </c>
      <c r="U50" s="25">
        <v>8.83</v>
      </c>
      <c r="V50" s="24">
        <f>U50/U51*V51</f>
        <v>0.6770146818923328</v>
      </c>
      <c r="W50" s="40" t="s">
        <v>127</v>
      </c>
    </row>
    <row r="51" spans="1:23" ht="12.75">
      <c r="A51" s="25"/>
      <c r="B51" s="24">
        <v>0.25</v>
      </c>
      <c r="C51" s="25">
        <v>51.8</v>
      </c>
      <c r="D51" s="32">
        <v>0.89</v>
      </c>
      <c r="E51" s="37">
        <f>D51/2</f>
        <v>0.445</v>
      </c>
      <c r="F51" s="30">
        <v>53.9</v>
      </c>
      <c r="G51" s="24">
        <f>(F51/C51*8)</f>
        <v>8.324324324324325</v>
      </c>
      <c r="H51" s="103">
        <f>$G51*H$3+H$4</f>
        <v>1056.500810810811</v>
      </c>
      <c r="I51" s="103">
        <f>$G51*I$3+I$4</f>
        <v>1058.0856756756757</v>
      </c>
      <c r="J51" s="106"/>
      <c r="K51" s="34">
        <f>$G51*K$3+K$4</f>
        <v>1065.5135135135135</v>
      </c>
      <c r="L51" s="55" t="s">
        <v>59</v>
      </c>
      <c r="M51" s="34">
        <f>$G51*M$3+M$4</f>
        <v>1008.8243243243244</v>
      </c>
      <c r="N51" s="34">
        <f>$G51*N$3+N$4</f>
        <v>1063.5351351351353</v>
      </c>
      <c r="O51" s="34"/>
      <c r="P51" s="24">
        <v>0.25</v>
      </c>
      <c r="Q51" s="25">
        <v>51.8</v>
      </c>
      <c r="R51" s="24">
        <v>4.7</v>
      </c>
      <c r="S51" s="25"/>
      <c r="T51" s="24">
        <v>0.25</v>
      </c>
      <c r="U51" s="25">
        <v>61.3</v>
      </c>
      <c r="V51" s="24">
        <v>4.7</v>
      </c>
      <c r="W51" s="40" t="s">
        <v>128</v>
      </c>
    </row>
    <row r="52" spans="1:23" ht="12.75">
      <c r="A52" s="25"/>
      <c r="B52" s="24" t="s">
        <v>4</v>
      </c>
      <c r="C52" s="25" t="s">
        <v>4</v>
      </c>
      <c r="D52" s="32"/>
      <c r="E52" s="37"/>
      <c r="F52" s="32"/>
      <c r="G52" s="24"/>
      <c r="H52" s="104"/>
      <c r="I52" s="104"/>
      <c r="J52" s="115"/>
      <c r="K52" s="34"/>
      <c r="M52" s="34"/>
      <c r="N52" s="25"/>
      <c r="O52" s="34"/>
      <c r="P52" s="24"/>
      <c r="Q52" s="25">
        <f>R52/R51*Q51</f>
        <v>88.17021276595744</v>
      </c>
      <c r="R52" s="24">
        <v>8</v>
      </c>
      <c r="S52" s="25"/>
      <c r="T52" s="24">
        <v>0.65</v>
      </c>
      <c r="U52" s="45">
        <f>V52/V51*U51</f>
        <v>104.34042553191489</v>
      </c>
      <c r="V52" s="24">
        <v>8</v>
      </c>
      <c r="W52" s="40" t="s">
        <v>129</v>
      </c>
    </row>
    <row r="53" spans="1:19" ht="12.75">
      <c r="A53" s="2" t="s">
        <v>76</v>
      </c>
      <c r="B53" s="24"/>
      <c r="C53" s="25"/>
      <c r="D53" s="32"/>
      <c r="E53" s="37"/>
      <c r="F53" s="32"/>
      <c r="G53" s="24"/>
      <c r="H53" s="104"/>
      <c r="I53" s="104"/>
      <c r="J53" s="115"/>
      <c r="K53" s="34"/>
      <c r="M53" s="34"/>
      <c r="N53" s="25"/>
      <c r="O53" s="34"/>
      <c r="P53" s="24"/>
      <c r="Q53" s="25"/>
      <c r="R53" s="24"/>
      <c r="S53" s="25"/>
    </row>
    <row r="54" spans="1:20" ht="12.75">
      <c r="A54" s="11" t="s">
        <v>23</v>
      </c>
      <c r="B54" s="6" t="s">
        <v>72</v>
      </c>
      <c r="C54" s="2" t="s">
        <v>55</v>
      </c>
      <c r="D54" s="8"/>
      <c r="E54" s="4"/>
      <c r="F54" s="5"/>
      <c r="G54" s="24"/>
      <c r="H54" s="104"/>
      <c r="I54" s="104"/>
      <c r="J54" s="115"/>
      <c r="K54" s="34"/>
      <c r="M54" s="34"/>
      <c r="N54" s="34"/>
      <c r="O54" s="34"/>
      <c r="P54" s="24"/>
      <c r="Q54" s="46" t="s">
        <v>60</v>
      </c>
      <c r="S54" s="25"/>
      <c r="T54" s="47" t="s">
        <v>61</v>
      </c>
    </row>
    <row r="55" spans="1:21" ht="12.75">
      <c r="A55" s="11" t="s">
        <v>25</v>
      </c>
      <c r="B55" s="48">
        <v>1.08</v>
      </c>
      <c r="C55" s="49">
        <v>200</v>
      </c>
      <c r="D55" s="50">
        <v>0.903</v>
      </c>
      <c r="E55" s="51">
        <f>D55/2</f>
        <v>0.4515</v>
      </c>
      <c r="F55" s="52">
        <v>49.3</v>
      </c>
      <c r="G55" s="48">
        <f>(F55/C55*8)</f>
        <v>1.972</v>
      </c>
      <c r="H55" s="102">
        <f aca="true" t="shared" si="12" ref="H55:I57">$G55*H$3+H$4</f>
        <v>241.49760000000003</v>
      </c>
      <c r="I55" s="102">
        <f t="shared" si="12"/>
        <v>239.46164000000002</v>
      </c>
      <c r="J55" s="114"/>
      <c r="K55" s="54">
        <f>$G55*K$3+K$4</f>
        <v>252.416</v>
      </c>
      <c r="L55" s="55" t="s">
        <v>30</v>
      </c>
      <c r="M55" s="54">
        <f aca="true" t="shared" si="13" ref="M55:N57">$G55*M$3+M$4</f>
        <v>203.3496</v>
      </c>
      <c r="N55" s="54">
        <f t="shared" si="13"/>
        <v>218.67600000000002</v>
      </c>
      <c r="O55" s="34"/>
      <c r="P55" s="24">
        <v>0.15</v>
      </c>
      <c r="Q55" s="25">
        <v>4.94</v>
      </c>
      <c r="R55" s="24">
        <f>Q55/$C$55*8</f>
        <v>0.19760000000000003</v>
      </c>
      <c r="S55" s="25"/>
      <c r="T55" s="26">
        <v>4.92</v>
      </c>
      <c r="U55" s="24">
        <f>T55/$T$58*8</f>
        <v>0.18742857142857142</v>
      </c>
    </row>
    <row r="56" spans="1:21" ht="12.75">
      <c r="A56" s="26" t="s">
        <v>4</v>
      </c>
      <c r="B56" s="24">
        <v>1.08</v>
      </c>
      <c r="C56" s="25">
        <v>200</v>
      </c>
      <c r="D56" s="32">
        <v>0.89</v>
      </c>
      <c r="E56" s="37">
        <f>D56/2</f>
        <v>0.445</v>
      </c>
      <c r="F56" s="45">
        <v>48.2</v>
      </c>
      <c r="G56" s="24">
        <f>(F56/C56*8)</f>
        <v>1.9280000000000002</v>
      </c>
      <c r="H56" s="103">
        <f t="shared" si="12"/>
        <v>235.85240000000005</v>
      </c>
      <c r="I56" s="103">
        <f t="shared" si="12"/>
        <v>233.79136000000005</v>
      </c>
      <c r="J56" s="106"/>
      <c r="K56" s="34">
        <f>$G56*K$3+K$4</f>
        <v>246.78400000000002</v>
      </c>
      <c r="L56" s="38" t="s">
        <v>30</v>
      </c>
      <c r="M56" s="34">
        <f t="shared" si="13"/>
        <v>197.7704</v>
      </c>
      <c r="N56" s="34">
        <f t="shared" si="13"/>
        <v>212.82400000000004</v>
      </c>
      <c r="O56" s="34"/>
      <c r="P56" s="24">
        <v>0.25</v>
      </c>
      <c r="Q56" s="25">
        <v>30.4</v>
      </c>
      <c r="R56" s="24">
        <f>Q56/$C$55*8</f>
        <v>1.216</v>
      </c>
      <c r="S56" s="25"/>
      <c r="T56" s="26">
        <v>30.3</v>
      </c>
      <c r="U56" s="24">
        <f>T56/$T$58*8</f>
        <v>1.1542857142857144</v>
      </c>
    </row>
    <row r="57" spans="2:21" ht="12.75">
      <c r="B57" s="24">
        <v>1.08</v>
      </c>
      <c r="C57" s="25">
        <v>210.4</v>
      </c>
      <c r="D57" s="32">
        <v>0.89</v>
      </c>
      <c r="E57" s="37">
        <f>D57/2</f>
        <v>0.445</v>
      </c>
      <c r="F57" s="45">
        <v>47.4</v>
      </c>
      <c r="G57" s="24">
        <f>(F57/C57*8)</f>
        <v>1.8022813688212926</v>
      </c>
      <c r="H57" s="103">
        <f t="shared" si="12"/>
        <v>219.72269961977187</v>
      </c>
      <c r="I57" s="103">
        <f t="shared" si="12"/>
        <v>217.59</v>
      </c>
      <c r="J57" s="106"/>
      <c r="K57" s="34">
        <f>$G57*K$3+K$4</f>
        <v>230.69201520912546</v>
      </c>
      <c r="L57" s="38" t="s">
        <v>28</v>
      </c>
      <c r="M57" s="34">
        <f t="shared" si="13"/>
        <v>181.82927756653987</v>
      </c>
      <c r="N57" s="34">
        <f t="shared" si="13"/>
        <v>196.10342205323192</v>
      </c>
      <c r="O57" s="34"/>
      <c r="P57" s="24">
        <v>0.49</v>
      </c>
      <c r="Q57" s="25">
        <v>72.3</v>
      </c>
      <c r="R57" s="24">
        <f>Q57/$C$55*8</f>
        <v>2.892</v>
      </c>
      <c r="S57" s="25"/>
      <c r="T57" s="26">
        <v>71.9</v>
      </c>
      <c r="U57" s="24">
        <f>T57/$T$58*8</f>
        <v>2.739047619047619</v>
      </c>
    </row>
    <row r="58" spans="2:21" ht="12.75">
      <c r="B58" s="24"/>
      <c r="C58" s="25"/>
      <c r="D58" s="3"/>
      <c r="E58" s="37"/>
      <c r="F58" s="45"/>
      <c r="G58" s="24"/>
      <c r="H58" s="103"/>
      <c r="I58" s="103"/>
      <c r="J58" s="106"/>
      <c r="K58" s="34"/>
      <c r="M58" s="34"/>
      <c r="N58" s="34"/>
      <c r="O58" s="34"/>
      <c r="P58" s="24">
        <v>1.08</v>
      </c>
      <c r="Q58" s="25">
        <v>200</v>
      </c>
      <c r="R58" s="24">
        <f>Q58/$C$55*8</f>
        <v>8</v>
      </c>
      <c r="S58" s="25"/>
      <c r="T58" s="26">
        <v>210</v>
      </c>
      <c r="U58" s="24">
        <f>T58/$T$58*8</f>
        <v>8</v>
      </c>
    </row>
    <row r="59" spans="2:21" ht="12.75">
      <c r="B59" s="24"/>
      <c r="C59" s="25"/>
      <c r="D59" s="3"/>
      <c r="E59" s="37"/>
      <c r="F59" s="45"/>
      <c r="G59" s="24"/>
      <c r="H59" s="104"/>
      <c r="I59" s="104"/>
      <c r="J59" s="115"/>
      <c r="K59" s="34"/>
      <c r="M59" s="34"/>
      <c r="N59" s="34" t="s">
        <v>109</v>
      </c>
      <c r="O59" s="34"/>
      <c r="P59" s="24"/>
      <c r="Q59" s="45">
        <f>Q58/Q55</f>
        <v>40.48582995951417</v>
      </c>
      <c r="R59" s="24"/>
      <c r="S59" s="25"/>
      <c r="T59" s="25"/>
      <c r="U59" s="25"/>
    </row>
    <row r="60" spans="2:21" ht="12.75">
      <c r="B60" s="24"/>
      <c r="C60" s="25"/>
      <c r="D60" s="3"/>
      <c r="E60" s="37"/>
      <c r="F60" s="45"/>
      <c r="G60" s="24"/>
      <c r="H60" s="104"/>
      <c r="I60" s="104"/>
      <c r="J60" s="115"/>
      <c r="K60" s="34"/>
      <c r="M60" s="34"/>
      <c r="N60" s="34"/>
      <c r="O60" s="34"/>
      <c r="P60" s="24"/>
      <c r="Q60" s="45"/>
      <c r="R60" s="24"/>
      <c r="S60" s="25"/>
      <c r="T60" s="25"/>
      <c r="U60" s="25"/>
    </row>
    <row r="61" spans="1:21" ht="12.75">
      <c r="A61" s="11" t="s">
        <v>17</v>
      </c>
      <c r="B61" s="48">
        <v>1.75</v>
      </c>
      <c r="C61" s="49">
        <v>565</v>
      </c>
      <c r="D61" s="50">
        <v>1.992</v>
      </c>
      <c r="E61" s="51">
        <f>D61/2</f>
        <v>0.996</v>
      </c>
      <c r="F61" s="52">
        <v>210.4</v>
      </c>
      <c r="G61" s="48">
        <f>(F61/C61*8)</f>
        <v>2.979115044247788</v>
      </c>
      <c r="H61" s="102">
        <f aca="true" t="shared" si="14" ref="H61:I63">$G61*H$3+H$4</f>
        <v>370.7104601769912</v>
      </c>
      <c r="I61" s="102">
        <f t="shared" si="14"/>
        <v>369.24855575221244</v>
      </c>
      <c r="J61" s="114"/>
      <c r="K61" s="54">
        <f>$G61*K$3+K$4</f>
        <v>381.32672566371684</v>
      </c>
      <c r="L61" s="55" t="s">
        <v>30</v>
      </c>
      <c r="M61" s="54">
        <f aca="true" t="shared" si="15" ref="M61:N63">$G61*M$3+M$4</f>
        <v>331.0517876106195</v>
      </c>
      <c r="N61" s="54">
        <f t="shared" si="15"/>
        <v>352.62230088495573</v>
      </c>
      <c r="O61" s="34"/>
      <c r="P61" s="24">
        <v>0.3</v>
      </c>
      <c r="Q61" s="25">
        <v>39.7</v>
      </c>
      <c r="R61" s="24">
        <f>Q61/$Q$64*8</f>
        <v>0.5621238938053098</v>
      </c>
      <c r="S61" s="25"/>
      <c r="T61" s="26">
        <v>39.5</v>
      </c>
      <c r="U61" s="24">
        <f>T61/$T$64*8</f>
        <v>0.5505226480836237</v>
      </c>
    </row>
    <row r="62" spans="1:21" ht="12.75">
      <c r="A62" s="26" t="s">
        <v>4</v>
      </c>
      <c r="B62" s="24">
        <v>1.75</v>
      </c>
      <c r="C62" s="25">
        <v>565</v>
      </c>
      <c r="D62" s="3">
        <v>2.02</v>
      </c>
      <c r="E62" s="37">
        <f>D62/2</f>
        <v>1.01</v>
      </c>
      <c r="F62" s="45">
        <v>214</v>
      </c>
      <c r="G62" s="24">
        <f>(F62/C62*8)</f>
        <v>3.0300884955752214</v>
      </c>
      <c r="H62" s="103">
        <f t="shared" si="14"/>
        <v>377.25035398230096</v>
      </c>
      <c r="I62" s="103">
        <f t="shared" si="14"/>
        <v>375.8175044247788</v>
      </c>
      <c r="J62" s="106"/>
      <c r="K62" s="34">
        <f>$G62*K$3+K$4</f>
        <v>387.85132743362834</v>
      </c>
      <c r="L62" s="38" t="s">
        <v>30</v>
      </c>
      <c r="M62" s="34">
        <f t="shared" si="15"/>
        <v>337.51522123893807</v>
      </c>
      <c r="N62" s="34">
        <f t="shared" si="15"/>
        <v>359.4017699115044</v>
      </c>
      <c r="O62" s="34"/>
      <c r="P62" s="24">
        <v>0.75</v>
      </c>
      <c r="Q62" s="25">
        <v>109</v>
      </c>
      <c r="R62" s="24">
        <f>Q62/$Q$64*8</f>
        <v>1.5433628318584072</v>
      </c>
      <c r="S62" s="25"/>
      <c r="T62" s="26">
        <v>110</v>
      </c>
      <c r="U62" s="24">
        <f>T62/$T$64*8</f>
        <v>1.5331010452961673</v>
      </c>
    </row>
    <row r="63" spans="2:21" ht="12.75">
      <c r="B63" s="24">
        <v>1.75</v>
      </c>
      <c r="C63" s="25">
        <v>574</v>
      </c>
      <c r="D63" s="3">
        <v>2.02</v>
      </c>
      <c r="E63" s="37">
        <f>D63/2</f>
        <v>1.01</v>
      </c>
      <c r="F63" s="45">
        <v>208</v>
      </c>
      <c r="G63" s="24">
        <f>(F63/C63*8)</f>
        <v>2.8989547038327528</v>
      </c>
      <c r="H63" s="103">
        <f t="shared" si="14"/>
        <v>360.42588850174224</v>
      </c>
      <c r="I63" s="103">
        <f t="shared" si="14"/>
        <v>358.91829268292685</v>
      </c>
      <c r="J63" s="106"/>
      <c r="K63" s="34">
        <f>$G63*K$3+K$4</f>
        <v>371.06620209059236</v>
      </c>
      <c r="L63" s="38" t="s">
        <v>28</v>
      </c>
      <c r="M63" s="34">
        <f t="shared" si="15"/>
        <v>320.88745644599305</v>
      </c>
      <c r="N63" s="34">
        <f t="shared" si="15"/>
        <v>341.9609756097561</v>
      </c>
      <c r="O63" s="34"/>
      <c r="P63" s="24">
        <v>1.25</v>
      </c>
      <c r="Q63" s="25">
        <v>304</v>
      </c>
      <c r="R63" s="24">
        <f>Q63/$Q$64*8</f>
        <v>4.304424778761062</v>
      </c>
      <c r="S63" s="25"/>
      <c r="T63" s="26">
        <v>314</v>
      </c>
      <c r="U63" s="24">
        <f>T63/$T$64*8</f>
        <v>4.376306620209059</v>
      </c>
    </row>
    <row r="64" spans="2:21" ht="12.75">
      <c r="B64" s="48"/>
      <c r="C64" s="49"/>
      <c r="D64" s="50"/>
      <c r="E64" s="51"/>
      <c r="F64" s="52"/>
      <c r="G64" s="24"/>
      <c r="H64" s="104"/>
      <c r="I64" s="104"/>
      <c r="J64" s="115"/>
      <c r="K64" s="34"/>
      <c r="L64" s="55"/>
      <c r="M64" s="34"/>
      <c r="N64" s="34"/>
      <c r="O64" s="34"/>
      <c r="P64" s="24">
        <v>1.75</v>
      </c>
      <c r="Q64" s="25">
        <v>565</v>
      </c>
      <c r="R64" s="24">
        <f>Q64/$Q$64*8</f>
        <v>8</v>
      </c>
      <c r="S64" s="25"/>
      <c r="T64" s="26">
        <v>574</v>
      </c>
      <c r="U64" s="24">
        <f>T64/$T$64*8</f>
        <v>8</v>
      </c>
    </row>
    <row r="65" spans="2:21" ht="12.75">
      <c r="B65" s="24"/>
      <c r="C65" s="25"/>
      <c r="D65" s="3"/>
      <c r="E65" s="37"/>
      <c r="F65" s="45"/>
      <c r="G65" s="24"/>
      <c r="H65" s="104"/>
      <c r="I65" s="104"/>
      <c r="J65" s="115"/>
      <c r="K65" s="34"/>
      <c r="M65" s="34"/>
      <c r="N65" s="34" t="s">
        <v>109</v>
      </c>
      <c r="O65" s="34"/>
      <c r="P65" s="24"/>
      <c r="Q65" s="45">
        <f>Q64/Q61</f>
        <v>14.231738035264483</v>
      </c>
      <c r="R65" s="24"/>
      <c r="S65" s="25"/>
      <c r="T65" s="25"/>
      <c r="U65" s="25"/>
    </row>
    <row r="66" spans="2:21" ht="12.75">
      <c r="B66" s="24"/>
      <c r="C66" s="25"/>
      <c r="D66" s="3"/>
      <c r="E66" s="37"/>
      <c r="F66" s="45"/>
      <c r="G66" s="24"/>
      <c r="H66" s="104"/>
      <c r="I66" s="104"/>
      <c r="J66" s="115"/>
      <c r="K66" s="34"/>
      <c r="M66" s="34"/>
      <c r="N66" s="34"/>
      <c r="O66" s="34"/>
      <c r="P66" s="24"/>
      <c r="Q66" s="45"/>
      <c r="R66" s="24"/>
      <c r="S66" s="25"/>
      <c r="T66" s="25"/>
      <c r="U66" s="25"/>
    </row>
    <row r="67" spans="1:21" ht="12.75">
      <c r="A67" s="11" t="s">
        <v>18</v>
      </c>
      <c r="B67" s="48">
        <v>10</v>
      </c>
      <c r="C67" s="49">
        <v>16900</v>
      </c>
      <c r="D67" s="50">
        <v>6.992</v>
      </c>
      <c r="E67" s="51">
        <f>D67/2</f>
        <v>3.496</v>
      </c>
      <c r="F67" s="52">
        <v>2195</v>
      </c>
      <c r="G67" s="48">
        <f>(F67/C67*8)</f>
        <v>1.0390532544378699</v>
      </c>
      <c r="H67" s="102">
        <f aca="true" t="shared" si="16" ref="H67:I69">$G67*H$3+H$4</f>
        <v>121.80053254437873</v>
      </c>
      <c r="I67" s="102">
        <f t="shared" si="16"/>
        <v>119.2327928994083</v>
      </c>
      <c r="J67" s="114"/>
      <c r="K67" s="54">
        <f>$G67*K$3+K$4</f>
        <v>132.99881656804735</v>
      </c>
      <c r="L67" s="55" t="s">
        <v>30</v>
      </c>
      <c r="M67" s="54">
        <f aca="true" t="shared" si="17" ref="M67:N69">$G67*M$3+M$4</f>
        <v>85.05195266272189</v>
      </c>
      <c r="N67" s="54">
        <f t="shared" si="17"/>
        <v>94.5940828402367</v>
      </c>
      <c r="O67" s="34"/>
      <c r="P67" s="24">
        <v>2.5</v>
      </c>
      <c r="Q67" s="25">
        <v>1140</v>
      </c>
      <c r="R67" s="24">
        <f>Q67/$Q$70*8</f>
        <v>0.5396449704142012</v>
      </c>
      <c r="S67" s="25"/>
      <c r="T67" s="26">
        <v>1140</v>
      </c>
      <c r="U67" s="24">
        <f>T67/$T$70*8</f>
        <v>0.5428571428571428</v>
      </c>
    </row>
    <row r="68" spans="1:21" ht="12.75">
      <c r="A68" s="26" t="s">
        <v>4</v>
      </c>
      <c r="B68" s="24">
        <v>10</v>
      </c>
      <c r="C68" s="25">
        <v>16900</v>
      </c>
      <c r="D68" s="32">
        <v>7</v>
      </c>
      <c r="E68" s="37">
        <f>D68/2</f>
        <v>3.5</v>
      </c>
      <c r="F68" s="45">
        <v>2210</v>
      </c>
      <c r="G68" s="24">
        <f>(F68/C68*8)</f>
        <v>1.0461538461538462</v>
      </c>
      <c r="H68" s="103">
        <f t="shared" si="16"/>
        <v>122.71153846153847</v>
      </c>
      <c r="I68" s="103">
        <f t="shared" si="16"/>
        <v>120.14784615384617</v>
      </c>
      <c r="J68" s="106"/>
      <c r="K68" s="34">
        <f>$G68*K$3+K$4</f>
        <v>133.90769230769232</v>
      </c>
      <c r="L68" s="38" t="s">
        <v>30</v>
      </c>
      <c r="M68" s="34">
        <f t="shared" si="17"/>
        <v>85.95230769230768</v>
      </c>
      <c r="N68" s="34">
        <f t="shared" si="17"/>
        <v>95.53846153846155</v>
      </c>
      <c r="O68" s="34"/>
      <c r="P68" s="24">
        <v>3.5</v>
      </c>
      <c r="Q68" s="25">
        <v>2170</v>
      </c>
      <c r="R68" s="24">
        <f>Q68/$Q$70*8</f>
        <v>1.0272189349112426</v>
      </c>
      <c r="S68" s="25"/>
      <c r="T68" s="26">
        <v>2170</v>
      </c>
      <c r="U68" s="24">
        <f>T68/$T$70*8</f>
        <v>1.0333333333333334</v>
      </c>
    </row>
    <row r="69" spans="1:21" ht="12.75">
      <c r="A69" s="25"/>
      <c r="B69" s="24">
        <v>10</v>
      </c>
      <c r="C69" s="25">
        <v>16880</v>
      </c>
      <c r="D69" s="32">
        <v>7</v>
      </c>
      <c r="E69" s="37">
        <f>D69/2</f>
        <v>3.5</v>
      </c>
      <c r="F69" s="45">
        <v>2120</v>
      </c>
      <c r="G69" s="24">
        <f>(F69/C69*8)</f>
        <v>1.004739336492891</v>
      </c>
      <c r="H69" s="103">
        <f t="shared" si="16"/>
        <v>117.39805687203791</v>
      </c>
      <c r="I69" s="103">
        <f t="shared" si="16"/>
        <v>114.81075829383884</v>
      </c>
      <c r="J69" s="106"/>
      <c r="K69" s="34">
        <f>$G69*K$3+K$4</f>
        <v>128.60663507109004</v>
      </c>
      <c r="L69" s="38" t="s">
        <v>28</v>
      </c>
      <c r="M69" s="34">
        <f t="shared" si="17"/>
        <v>80.70094786729857</v>
      </c>
      <c r="N69" s="34">
        <f t="shared" si="17"/>
        <v>90.03033175355449</v>
      </c>
      <c r="O69" s="34"/>
      <c r="P69" s="24">
        <v>5</v>
      </c>
      <c r="Q69" s="25">
        <v>4300</v>
      </c>
      <c r="R69" s="24">
        <f>Q69/$Q$70*8</f>
        <v>2.035502958579882</v>
      </c>
      <c r="S69" s="25"/>
      <c r="T69" s="26">
        <v>4310</v>
      </c>
      <c r="U69" s="24">
        <f>T69/$T$70*8</f>
        <v>2.052380952380952</v>
      </c>
    </row>
    <row r="70" spans="1:21" ht="12.75">
      <c r="A70" s="25"/>
      <c r="B70" s="24"/>
      <c r="C70" s="25"/>
      <c r="D70" s="32"/>
      <c r="E70" s="37"/>
      <c r="F70" s="32"/>
      <c r="G70" s="48"/>
      <c r="H70" s="102"/>
      <c r="I70" s="102"/>
      <c r="J70" s="114"/>
      <c r="K70" s="54"/>
      <c r="M70" s="54"/>
      <c r="N70" s="25"/>
      <c r="O70" s="34"/>
      <c r="P70" s="24">
        <v>10</v>
      </c>
      <c r="Q70" s="25">
        <v>16900</v>
      </c>
      <c r="R70" s="24">
        <f>Q70/$Q$70*8</f>
        <v>8</v>
      </c>
      <c r="S70" s="25"/>
      <c r="T70" s="26">
        <v>16800</v>
      </c>
      <c r="U70" s="24">
        <f>T70/$T$70*8</f>
        <v>8</v>
      </c>
    </row>
    <row r="71" spans="2:21" ht="12.75">
      <c r="B71" s="24"/>
      <c r="C71" s="25"/>
      <c r="D71" s="3"/>
      <c r="E71" s="37"/>
      <c r="F71" s="45"/>
      <c r="G71" s="48"/>
      <c r="H71" s="53"/>
      <c r="I71" s="53"/>
      <c r="J71" s="53"/>
      <c r="K71" s="54"/>
      <c r="M71" s="54"/>
      <c r="N71" s="34" t="s">
        <v>109</v>
      </c>
      <c r="O71" s="34"/>
      <c r="P71" s="24"/>
      <c r="Q71" s="45">
        <f>Q70/Q67</f>
        <v>14.824561403508772</v>
      </c>
      <c r="R71" s="24"/>
      <c r="S71" s="25"/>
      <c r="T71" s="25"/>
      <c r="U71" s="25"/>
    </row>
    <row r="72" spans="2:21" ht="12.75">
      <c r="B72" s="24"/>
      <c r="C72" s="25"/>
      <c r="D72" s="3"/>
      <c r="E72" s="37"/>
      <c r="F72" s="45"/>
      <c r="G72" s="48"/>
      <c r="H72" s="53"/>
      <c r="I72" s="53"/>
      <c r="J72" s="53"/>
      <c r="K72" s="54"/>
      <c r="M72" s="54"/>
      <c r="N72" s="34"/>
      <c r="O72" s="34"/>
      <c r="P72" s="24"/>
      <c r="Q72" s="45"/>
      <c r="R72" s="24"/>
      <c r="S72" s="25"/>
      <c r="T72" s="25"/>
      <c r="U72" s="25"/>
    </row>
    <row r="73" spans="1:21" ht="12.75">
      <c r="A73" s="2" t="s">
        <v>76</v>
      </c>
      <c r="B73" s="24"/>
      <c r="C73" s="25"/>
      <c r="D73" s="32"/>
      <c r="E73" s="37"/>
      <c r="F73" s="32"/>
      <c r="G73" s="25"/>
      <c r="H73" s="6"/>
      <c r="I73" s="6"/>
      <c r="J73" s="6"/>
      <c r="K73" s="25"/>
      <c r="M73" s="24"/>
      <c r="N73" s="25"/>
      <c r="O73" s="34"/>
      <c r="P73" s="24"/>
      <c r="Q73" s="25"/>
      <c r="R73" s="24"/>
      <c r="S73" s="25"/>
      <c r="U73" s="24"/>
    </row>
    <row r="74" spans="1:19" ht="12.75">
      <c r="A74" s="25"/>
      <c r="B74" s="24"/>
      <c r="C74" s="25"/>
      <c r="D74" s="32"/>
      <c r="E74" s="37"/>
      <c r="F74" s="32"/>
      <c r="G74" s="25"/>
      <c r="H74" s="10"/>
      <c r="I74" s="93"/>
      <c r="J74" s="93"/>
      <c r="K74" s="25">
        <v>1024</v>
      </c>
      <c r="M74" s="58">
        <v>1024</v>
      </c>
      <c r="N74" s="25">
        <v>1024</v>
      </c>
      <c r="O74" s="34">
        <v>512</v>
      </c>
      <c r="P74" s="24"/>
      <c r="Q74" s="25"/>
      <c r="R74" s="24"/>
      <c r="S74" s="25"/>
    </row>
    <row r="75" spans="1:17" ht="12.75">
      <c r="A75" s="11" t="s">
        <v>45</v>
      </c>
      <c r="B75" s="6" t="s">
        <v>74</v>
      </c>
      <c r="C75" s="2" t="s">
        <v>56</v>
      </c>
      <c r="D75" s="8" t="s">
        <v>4</v>
      </c>
      <c r="E75" s="9"/>
      <c r="F75" s="8"/>
      <c r="G75" s="10"/>
      <c r="H75" s="116"/>
      <c r="I75" s="115"/>
      <c r="J75" s="7"/>
      <c r="K75" s="25" t="s">
        <v>67</v>
      </c>
      <c r="L75" s="28"/>
      <c r="M75" s="25" t="s">
        <v>67</v>
      </c>
      <c r="N75" s="25" t="s">
        <v>67</v>
      </c>
      <c r="O75" s="34" t="s">
        <v>67</v>
      </c>
      <c r="Q75" s="38" t="s">
        <v>63</v>
      </c>
    </row>
    <row r="76" spans="1:18" ht="12.75">
      <c r="A76" s="26" t="s">
        <v>4</v>
      </c>
      <c r="B76" s="48">
        <v>0.8</v>
      </c>
      <c r="C76" s="49">
        <v>186</v>
      </c>
      <c r="D76" s="50">
        <v>0.903</v>
      </c>
      <c r="E76" s="51">
        <f>D76/2</f>
        <v>0.4515</v>
      </c>
      <c r="F76" s="52">
        <v>68.1</v>
      </c>
      <c r="G76" s="48">
        <f>(F76/C76*8)</f>
        <v>2.929032258064516</v>
      </c>
      <c r="H76" s="102">
        <f>$G76*H$3+H$4</f>
        <v>364.28483870967744</v>
      </c>
      <c r="I76" s="102">
        <f aca="true" t="shared" si="18" ref="I76:K78">$G76*I$3+I$4</f>
        <v>362.79438709677413</v>
      </c>
      <c r="J76" s="108"/>
      <c r="K76" s="108">
        <f t="shared" si="18"/>
        <v>374.916129032258</v>
      </c>
      <c r="L76" s="110"/>
      <c r="M76" s="54">
        <f aca="true" t="shared" si="19" ref="M76:N78">$G76*M$3+M$4</f>
        <v>324.70129032258063</v>
      </c>
      <c r="N76" s="54">
        <f t="shared" si="19"/>
        <v>345.96129032258057</v>
      </c>
      <c r="O76" s="54">
        <f>N76/2</f>
        <v>172.98064516129028</v>
      </c>
      <c r="P76" s="24">
        <v>0.15</v>
      </c>
      <c r="Q76" s="25">
        <v>6.04</v>
      </c>
      <c r="R76" s="24">
        <f>Q76/$Q$79*8</f>
        <v>0.2597849462365591</v>
      </c>
    </row>
    <row r="77" spans="2:23" s="15" customFormat="1" ht="12.75">
      <c r="B77" s="24">
        <v>0.8</v>
      </c>
      <c r="C77" s="25">
        <v>186</v>
      </c>
      <c r="D77" s="32">
        <v>0.89</v>
      </c>
      <c r="E77" s="37">
        <f>D77/2</f>
        <v>0.445</v>
      </c>
      <c r="F77" s="45">
        <v>70</v>
      </c>
      <c r="G77" s="24">
        <f>(F77/C77*8)</f>
        <v>3.010752688172043</v>
      </c>
      <c r="H77" s="103">
        <f>$G77*H$3+H$4</f>
        <v>374.76956989247316</v>
      </c>
      <c r="I77" s="103">
        <f t="shared" si="18"/>
        <v>373.32569892473117</v>
      </c>
      <c r="J77" s="106"/>
      <c r="K77" s="106">
        <f t="shared" si="18"/>
        <v>385.3763440860215</v>
      </c>
      <c r="L77" s="28"/>
      <c r="M77" s="76">
        <f t="shared" si="19"/>
        <v>335.06344086021505</v>
      </c>
      <c r="N77" s="76">
        <f t="shared" si="19"/>
        <v>356.8301075268817</v>
      </c>
      <c r="O77" s="34">
        <f>N77/2</f>
        <v>178.41505376344085</v>
      </c>
      <c r="P77" s="24">
        <v>0.25</v>
      </c>
      <c r="Q77" s="25">
        <v>59.8</v>
      </c>
      <c r="R77" s="24">
        <f>Q77/$Q$79*8</f>
        <v>2.572043010752688</v>
      </c>
      <c r="W77" s="91"/>
    </row>
    <row r="78" spans="1:18" ht="12.75">
      <c r="A78" s="26" t="s">
        <v>4</v>
      </c>
      <c r="B78" s="24">
        <v>0.8</v>
      </c>
      <c r="C78" s="25">
        <v>186</v>
      </c>
      <c r="D78" s="32">
        <v>1.011</v>
      </c>
      <c r="E78" s="37">
        <f>D78/2</f>
        <v>0.5055</v>
      </c>
      <c r="F78" s="45">
        <v>65</v>
      </c>
      <c r="G78" s="24">
        <f>(F78/C78*8)</f>
        <v>2.795698924731183</v>
      </c>
      <c r="H78" s="103">
        <f>$G78*H$3+H$4</f>
        <v>347.1781720430108</v>
      </c>
      <c r="I78" s="103">
        <f t="shared" si="18"/>
        <v>345.61172043010754</v>
      </c>
      <c r="J78" s="106"/>
      <c r="K78" s="106">
        <f t="shared" si="18"/>
        <v>357.8494623655914</v>
      </c>
      <c r="L78" s="28"/>
      <c r="M78" s="76">
        <f t="shared" si="19"/>
        <v>307.794623655914</v>
      </c>
      <c r="N78" s="76">
        <f t="shared" si="19"/>
        <v>328.22795698924733</v>
      </c>
      <c r="O78" s="34">
        <f>N78/2</f>
        <v>164.11397849462367</v>
      </c>
      <c r="P78" s="24">
        <v>0.3</v>
      </c>
      <c r="Q78" s="25">
        <v>105</v>
      </c>
      <c r="R78" s="24">
        <f>Q78/$Q$79*8</f>
        <v>4.516129032258065</v>
      </c>
    </row>
    <row r="79" spans="4:18" ht="12.75">
      <c r="D79" s="26"/>
      <c r="E79" s="26"/>
      <c r="F79" s="26"/>
      <c r="H79" s="106"/>
      <c r="I79" s="116"/>
      <c r="J79" s="10"/>
      <c r="K79" s="76"/>
      <c r="L79" s="26"/>
      <c r="N79" s="26"/>
      <c r="P79" s="24">
        <v>0.8</v>
      </c>
      <c r="Q79" s="25">
        <v>186</v>
      </c>
      <c r="R79" s="24">
        <f>Q79/$Q$79*8</f>
        <v>8</v>
      </c>
    </row>
    <row r="80" spans="2:16" ht="12.75">
      <c r="B80" s="16">
        <v>0.8</v>
      </c>
      <c r="C80" s="17">
        <v>186</v>
      </c>
      <c r="D80" s="18">
        <v>0.945</v>
      </c>
      <c r="E80" s="19">
        <f>D80/2</f>
        <v>0.4725</v>
      </c>
      <c r="F80" s="20">
        <v>64</v>
      </c>
      <c r="G80" s="16">
        <f>(F80/C80*8)</f>
        <v>2.752688172043011</v>
      </c>
      <c r="H80" s="107">
        <f>$G80*H$3+H$4</f>
        <v>341.65989247311836</v>
      </c>
      <c r="I80" s="107">
        <f>$G80*I$3+I$4</f>
        <v>340.06892473118285</v>
      </c>
      <c r="J80" s="107"/>
      <c r="K80" s="107">
        <f>$G80*K$3+K$4</f>
        <v>352.3440860215054</v>
      </c>
      <c r="L80" s="22"/>
      <c r="M80" s="96">
        <f>$G80*M$3+M$4</f>
        <v>302.3408602150538</v>
      </c>
      <c r="N80" s="96">
        <f>$G80*N$3+N$4</f>
        <v>322.5075268817204</v>
      </c>
      <c r="O80" s="96"/>
      <c r="P80" s="24"/>
    </row>
    <row r="81" spans="2:16" ht="12.75">
      <c r="B81" s="24"/>
      <c r="H81" s="106"/>
      <c r="I81" s="112"/>
      <c r="K81" s="76"/>
      <c r="L81" s="57"/>
      <c r="M81" s="35"/>
      <c r="N81" s="26"/>
      <c r="O81" s="34"/>
      <c r="P81" s="24"/>
    </row>
    <row r="82" spans="1:17" ht="12.75">
      <c r="A82" s="11" t="s">
        <v>46</v>
      </c>
      <c r="B82" s="6" t="s">
        <v>75</v>
      </c>
      <c r="C82" s="2" t="s">
        <v>56</v>
      </c>
      <c r="D82" s="8" t="s">
        <v>4</v>
      </c>
      <c r="E82" s="9"/>
      <c r="F82" s="8"/>
      <c r="G82" s="10"/>
      <c r="H82" s="106"/>
      <c r="I82" s="112"/>
      <c r="K82" s="76"/>
      <c r="L82" s="57"/>
      <c r="M82" s="35"/>
      <c r="N82" s="26"/>
      <c r="O82" s="34"/>
      <c r="P82" s="24"/>
      <c r="Q82" s="38" t="s">
        <v>63</v>
      </c>
    </row>
    <row r="83" spans="1:18" ht="12.75">
      <c r="A83" s="26" t="s">
        <v>4</v>
      </c>
      <c r="B83" s="48">
        <v>0.3</v>
      </c>
      <c r="C83" s="49">
        <v>105</v>
      </c>
      <c r="D83" s="50">
        <v>0.903</v>
      </c>
      <c r="E83" s="51">
        <f>D83/2</f>
        <v>0.4515</v>
      </c>
      <c r="F83" s="52">
        <v>68.1</v>
      </c>
      <c r="G83" s="48">
        <f>(F83/C83*8)</f>
        <v>5.188571428571428</v>
      </c>
      <c r="H83" s="102">
        <f aca="true" t="shared" si="20" ref="H83:I86">$G83*H$3+H$4</f>
        <v>654.1837142857142</v>
      </c>
      <c r="I83" s="102">
        <f t="shared" si="20"/>
        <v>653.9812</v>
      </c>
      <c r="J83" s="108"/>
      <c r="K83" s="108">
        <f>$G83*K$3+K$4</f>
        <v>664.1371428571427</v>
      </c>
      <c r="L83" s="110"/>
      <c r="M83" s="54">
        <f aca="true" t="shared" si="21" ref="M83:N86">$G83*M$3+M$4</f>
        <v>611.210857142857</v>
      </c>
      <c r="N83" s="54">
        <f t="shared" si="21"/>
        <v>646.4799999999999</v>
      </c>
      <c r="O83" s="54">
        <f>N83/2</f>
        <v>323.23999999999995</v>
      </c>
      <c r="P83" s="24">
        <v>0.15</v>
      </c>
      <c r="Q83" s="25">
        <v>6.04</v>
      </c>
      <c r="R83" s="24">
        <f>Q83/$Q$85*8</f>
        <v>0.4601904761904762</v>
      </c>
    </row>
    <row r="84" spans="2:23" s="15" customFormat="1" ht="12.75">
      <c r="B84" s="24">
        <v>0.3</v>
      </c>
      <c r="C84" s="25">
        <v>105</v>
      </c>
      <c r="D84" s="32">
        <v>0.89</v>
      </c>
      <c r="E84" s="37">
        <f>D84/2</f>
        <v>0.445</v>
      </c>
      <c r="F84" s="45">
        <v>70</v>
      </c>
      <c r="G84" s="24">
        <f>(F84/C84*8)</f>
        <v>5.333333333333333</v>
      </c>
      <c r="H84" s="103">
        <f t="shared" si="20"/>
        <v>672.7566666666667</v>
      </c>
      <c r="I84" s="103">
        <f t="shared" si="20"/>
        <v>672.6366666666667</v>
      </c>
      <c r="J84" s="106"/>
      <c r="K84" s="106">
        <f>$G84*K$3+K$4</f>
        <v>682.6666666666666</v>
      </c>
      <c r="L84" s="28"/>
      <c r="M84" s="76">
        <f t="shared" si="21"/>
        <v>629.5666666666666</v>
      </c>
      <c r="N84" s="76">
        <f t="shared" si="21"/>
        <v>665.7333333333332</v>
      </c>
      <c r="O84" s="34">
        <f>N84/2</f>
        <v>332.8666666666666</v>
      </c>
      <c r="P84" s="24">
        <v>0.25</v>
      </c>
      <c r="Q84" s="25">
        <v>59.8</v>
      </c>
      <c r="R84" s="24">
        <f>Q84/$Q$85*8</f>
        <v>4.556190476190476</v>
      </c>
      <c r="W84" s="91"/>
    </row>
    <row r="85" spans="1:18" ht="12.75">
      <c r="A85" s="26" t="s">
        <v>4</v>
      </c>
      <c r="B85" s="24">
        <v>0.3</v>
      </c>
      <c r="C85" s="25">
        <v>105</v>
      </c>
      <c r="D85" s="32">
        <v>1.011</v>
      </c>
      <c r="E85" s="37">
        <f>D85/2</f>
        <v>0.5055</v>
      </c>
      <c r="F85" s="45">
        <v>65</v>
      </c>
      <c r="G85" s="24">
        <f>(F85/C85*8)</f>
        <v>4.9523809523809526</v>
      </c>
      <c r="H85" s="103">
        <f t="shared" si="20"/>
        <v>623.8804761904763</v>
      </c>
      <c r="I85" s="103">
        <f t="shared" si="20"/>
        <v>623.5433333333334</v>
      </c>
      <c r="J85" s="106"/>
      <c r="K85" s="106">
        <f>$G85*K$3+K$4</f>
        <v>633.9047619047619</v>
      </c>
      <c r="L85" s="28"/>
      <c r="M85" s="76">
        <f t="shared" si="21"/>
        <v>581.2619047619047</v>
      </c>
      <c r="N85" s="76">
        <f t="shared" si="21"/>
        <v>615.0666666666667</v>
      </c>
      <c r="O85" s="34">
        <f>N85/2</f>
        <v>307.53333333333336</v>
      </c>
      <c r="P85" s="24">
        <v>0.3</v>
      </c>
      <c r="Q85" s="25">
        <v>105</v>
      </c>
      <c r="R85" s="24">
        <f>Q85/$Q$85*8</f>
        <v>8</v>
      </c>
    </row>
    <row r="86" spans="2:18" ht="12.75">
      <c r="B86" s="16">
        <v>0.3</v>
      </c>
      <c r="C86" s="17">
        <v>105</v>
      </c>
      <c r="D86" s="18">
        <v>0.945</v>
      </c>
      <c r="E86" s="19">
        <f>D86/2</f>
        <v>0.4725</v>
      </c>
      <c r="F86" s="20">
        <v>64</v>
      </c>
      <c r="G86" s="16">
        <f>(F86/C86*8)</f>
        <v>4.876190476190477</v>
      </c>
      <c r="H86" s="107">
        <f t="shared" si="20"/>
        <v>614.1052380952382</v>
      </c>
      <c r="I86" s="107">
        <f t="shared" si="20"/>
        <v>613.7246666666667</v>
      </c>
      <c r="J86" s="107"/>
      <c r="K86" s="107">
        <f>$G86*K$3+K$4</f>
        <v>624.152380952381</v>
      </c>
      <c r="L86" s="28"/>
      <c r="M86" s="96">
        <f t="shared" si="21"/>
        <v>571.6009523809523</v>
      </c>
      <c r="N86" s="96">
        <f t="shared" si="21"/>
        <v>604.9333333333334</v>
      </c>
      <c r="O86" s="21">
        <f>N86/2</f>
        <v>302.4666666666667</v>
      </c>
      <c r="P86" s="24"/>
      <c r="Q86" s="25"/>
      <c r="R86" s="24"/>
    </row>
    <row r="87" spans="8:16" ht="12.75">
      <c r="H87" s="10"/>
      <c r="P87" s="24"/>
    </row>
    <row r="88" spans="1:16" ht="12.75">
      <c r="A88" s="2" t="s">
        <v>76</v>
      </c>
      <c r="H88" s="10"/>
      <c r="P88" s="24"/>
    </row>
    <row r="89" spans="8:16" ht="12.75">
      <c r="H89" s="10"/>
      <c r="I89" s="93"/>
      <c r="J89" s="93"/>
      <c r="K89" s="25">
        <v>1024</v>
      </c>
      <c r="M89" s="25">
        <v>1024</v>
      </c>
      <c r="N89" s="58">
        <v>1024</v>
      </c>
      <c r="O89" s="25">
        <v>512</v>
      </c>
      <c r="P89" s="24"/>
    </row>
    <row r="90" spans="1:17" ht="12" customHeight="1">
      <c r="A90" s="11" t="s">
        <v>53</v>
      </c>
      <c r="B90" s="6" t="s">
        <v>74</v>
      </c>
      <c r="C90" s="2" t="s">
        <v>56</v>
      </c>
      <c r="D90" s="8" t="s">
        <v>57</v>
      </c>
      <c r="E90" s="9"/>
      <c r="F90" s="8"/>
      <c r="G90" s="10"/>
      <c r="H90" s="10"/>
      <c r="I90" s="7"/>
      <c r="J90" s="7"/>
      <c r="K90" s="25" t="s">
        <v>67</v>
      </c>
      <c r="L90" s="28"/>
      <c r="M90" s="25" t="s">
        <v>67</v>
      </c>
      <c r="N90" s="25" t="s">
        <v>67</v>
      </c>
      <c r="O90" s="34" t="s">
        <v>67</v>
      </c>
      <c r="P90" s="24"/>
      <c r="Q90" s="38" t="s">
        <v>63</v>
      </c>
    </row>
    <row r="91" spans="1:18" ht="12.75">
      <c r="A91" s="26" t="s">
        <v>4</v>
      </c>
      <c r="B91" s="48">
        <v>0.3</v>
      </c>
      <c r="C91" s="49">
        <v>105</v>
      </c>
      <c r="D91" s="50">
        <v>0.903</v>
      </c>
      <c r="E91" s="51">
        <f>D91/2</f>
        <v>0.4515</v>
      </c>
      <c r="F91" s="52">
        <v>68.1</v>
      </c>
      <c r="G91" s="48">
        <f>(F91/C91*8)</f>
        <v>5.188571428571428</v>
      </c>
      <c r="H91" s="102">
        <f aca="true" t="shared" si="22" ref="H91:I95">$G91*H$3+H$4</f>
        <v>654.1837142857142</v>
      </c>
      <c r="I91" s="102">
        <f t="shared" si="22"/>
        <v>653.9812</v>
      </c>
      <c r="J91" s="108"/>
      <c r="K91" s="108">
        <f>$G91*K$3+K$4</f>
        <v>664.1371428571427</v>
      </c>
      <c r="L91" s="110"/>
      <c r="M91" s="54">
        <f aca="true" t="shared" si="23" ref="M91:N94">$G91*M$3+M$4</f>
        <v>611.210857142857</v>
      </c>
      <c r="N91" s="54">
        <f t="shared" si="23"/>
        <v>646.4799999999999</v>
      </c>
      <c r="O91" s="54">
        <f>N91/2</f>
        <v>323.23999999999995</v>
      </c>
      <c r="P91" s="24">
        <v>0.15</v>
      </c>
      <c r="Q91" s="25">
        <v>6.04</v>
      </c>
      <c r="R91" s="24">
        <f>Q91/$Q$94*8</f>
        <v>0.4601904761904762</v>
      </c>
    </row>
    <row r="92" spans="2:23" s="15" customFormat="1" ht="12.75">
      <c r="B92" s="24">
        <v>0.3</v>
      </c>
      <c r="C92" s="25">
        <v>105</v>
      </c>
      <c r="D92" s="3">
        <v>0.89</v>
      </c>
      <c r="E92" s="37">
        <f>D92/2</f>
        <v>0.445</v>
      </c>
      <c r="F92" s="45">
        <v>70</v>
      </c>
      <c r="G92" s="24">
        <f>(F92/C92*8)</f>
        <v>5.333333333333333</v>
      </c>
      <c r="H92" s="103">
        <f t="shared" si="22"/>
        <v>672.7566666666667</v>
      </c>
      <c r="I92" s="103">
        <f t="shared" si="22"/>
        <v>672.6366666666667</v>
      </c>
      <c r="J92" s="106"/>
      <c r="K92" s="106">
        <f>$G92*K$3+K$4</f>
        <v>682.6666666666666</v>
      </c>
      <c r="L92" s="28"/>
      <c r="M92" s="76">
        <f t="shared" si="23"/>
        <v>629.5666666666666</v>
      </c>
      <c r="N92" s="76">
        <f t="shared" si="23"/>
        <v>665.7333333333332</v>
      </c>
      <c r="O92" s="34">
        <f>N92/2</f>
        <v>332.8666666666666</v>
      </c>
      <c r="P92" s="24">
        <v>0.2</v>
      </c>
      <c r="Q92" s="25">
        <v>23.7</v>
      </c>
      <c r="R92" s="24">
        <f>Q92/$Q$94*8</f>
        <v>1.8057142857142856</v>
      </c>
      <c r="T92" s="26"/>
      <c r="W92" s="91"/>
    </row>
    <row r="93" spans="1:18" ht="12.75">
      <c r="A93" s="26" t="s">
        <v>4</v>
      </c>
      <c r="B93" s="24">
        <v>0.3</v>
      </c>
      <c r="C93" s="25">
        <v>105</v>
      </c>
      <c r="D93" s="3">
        <v>1.011</v>
      </c>
      <c r="E93" s="37">
        <f>D93/2</f>
        <v>0.5055</v>
      </c>
      <c r="F93" s="45">
        <v>65</v>
      </c>
      <c r="G93" s="24">
        <f>(F93/C93*8)</f>
        <v>4.9523809523809526</v>
      </c>
      <c r="H93" s="103">
        <f t="shared" si="22"/>
        <v>623.8804761904763</v>
      </c>
      <c r="I93" s="103">
        <f t="shared" si="22"/>
        <v>623.5433333333334</v>
      </c>
      <c r="J93" s="106"/>
      <c r="K93" s="106">
        <f>$G93*K$3+K$4</f>
        <v>633.9047619047619</v>
      </c>
      <c r="L93" s="28"/>
      <c r="M93" s="76">
        <f t="shared" si="23"/>
        <v>581.2619047619047</v>
      </c>
      <c r="N93" s="76">
        <f t="shared" si="23"/>
        <v>615.0666666666667</v>
      </c>
      <c r="O93" s="34">
        <f>N93/2</f>
        <v>307.53333333333336</v>
      </c>
      <c r="P93" s="24">
        <v>0.25</v>
      </c>
      <c r="Q93" s="25">
        <v>59.8</v>
      </c>
      <c r="R93" s="24">
        <f>Q93/$Q$94*8</f>
        <v>4.556190476190476</v>
      </c>
    </row>
    <row r="94" spans="2:18" ht="12.75">
      <c r="B94" s="16">
        <v>0.3</v>
      </c>
      <c r="C94" s="17">
        <v>105</v>
      </c>
      <c r="D94" s="18">
        <v>0.945</v>
      </c>
      <c r="E94" s="19">
        <f>D94/2</f>
        <v>0.4725</v>
      </c>
      <c r="F94" s="20">
        <v>64</v>
      </c>
      <c r="G94" s="16">
        <f>(F94/C94*8)</f>
        <v>4.876190476190477</v>
      </c>
      <c r="H94" s="107">
        <f t="shared" si="22"/>
        <v>614.1052380952382</v>
      </c>
      <c r="I94" s="107">
        <f t="shared" si="22"/>
        <v>613.7246666666667</v>
      </c>
      <c r="J94" s="107"/>
      <c r="K94" s="107">
        <f>$G94*K$3+K$4</f>
        <v>624.152380952381</v>
      </c>
      <c r="L94" s="22"/>
      <c r="M94" s="96">
        <f t="shared" si="23"/>
        <v>571.6009523809523</v>
      </c>
      <c r="N94" s="96">
        <f t="shared" si="23"/>
        <v>604.9333333333334</v>
      </c>
      <c r="O94" s="21">
        <f>N94/2</f>
        <v>302.4666666666667</v>
      </c>
      <c r="P94" s="24">
        <v>0.3</v>
      </c>
      <c r="Q94" s="25">
        <v>105</v>
      </c>
      <c r="R94" s="24">
        <f>Q94/$Q$94*8</f>
        <v>8</v>
      </c>
    </row>
    <row r="95" spans="2:16" ht="12.75">
      <c r="B95" s="24"/>
      <c r="G95" s="26">
        <v>8</v>
      </c>
      <c r="H95" s="102">
        <f t="shared" si="22"/>
        <v>1014.8900000000001</v>
      </c>
      <c r="L95" s="57"/>
      <c r="M95" s="35"/>
      <c r="N95" s="26"/>
      <c r="O95" s="34"/>
      <c r="P95" s="24"/>
    </row>
    <row r="96" spans="1:16" ht="12.75">
      <c r="A96" s="26" t="s">
        <v>146</v>
      </c>
      <c r="L96" s="33"/>
      <c r="N96" s="32"/>
      <c r="O96" s="32"/>
      <c r="P96" s="24"/>
    </row>
    <row r="102" ht="12.75">
      <c r="B102" s="26" t="s">
        <v>4</v>
      </c>
    </row>
    <row r="104" spans="4:18" ht="12.75">
      <c r="D104" s="26"/>
      <c r="E104" s="26"/>
      <c r="F104" s="26"/>
      <c r="H104" s="26"/>
      <c r="I104" s="26"/>
      <c r="J104" s="26"/>
      <c r="L104" s="26"/>
      <c r="N104" s="26"/>
      <c r="O104" s="26"/>
      <c r="P104" s="26"/>
      <c r="R104" s="26"/>
    </row>
    <row r="105" spans="4:20" ht="12.75">
      <c r="D105" s="26"/>
      <c r="E105" s="26"/>
      <c r="F105" s="26"/>
      <c r="H105" s="26"/>
      <c r="I105" s="26"/>
      <c r="J105" s="26"/>
      <c r="L105" s="26"/>
      <c r="N105" s="26"/>
      <c r="O105" s="26"/>
      <c r="P105" s="26"/>
      <c r="R105" s="26"/>
      <c r="T105" s="47"/>
    </row>
    <row r="106" spans="4:21" ht="12.75">
      <c r="D106" s="26"/>
      <c r="E106" s="26"/>
      <c r="F106" s="26"/>
      <c r="H106" s="26"/>
      <c r="I106" s="26"/>
      <c r="J106" s="26"/>
      <c r="L106" s="26"/>
      <c r="N106" s="26"/>
      <c r="O106" s="26"/>
      <c r="P106" s="26"/>
      <c r="R106" s="26"/>
      <c r="U106" s="24"/>
    </row>
    <row r="107" spans="4:21" ht="12.75">
      <c r="D107" s="26"/>
      <c r="E107" s="26"/>
      <c r="F107" s="26"/>
      <c r="H107" s="26"/>
      <c r="I107" s="26"/>
      <c r="J107" s="26"/>
      <c r="L107" s="26"/>
      <c r="N107" s="26"/>
      <c r="O107" s="26"/>
      <c r="P107" s="26"/>
      <c r="R107" s="26"/>
      <c r="U107" s="24"/>
    </row>
    <row r="108" spans="21:23" s="70" customFormat="1" ht="12.75">
      <c r="U108" s="71"/>
      <c r="W108" s="92"/>
    </row>
    <row r="109" spans="21:23" s="70" customFormat="1" ht="12.75">
      <c r="U109" s="71"/>
      <c r="W109" s="92"/>
    </row>
    <row r="110" spans="21:23" s="70" customFormat="1" ht="12.75">
      <c r="U110" s="71"/>
      <c r="W110" s="92"/>
    </row>
    <row r="111" spans="4:21" ht="12.75">
      <c r="D111" s="26"/>
      <c r="E111" s="26"/>
      <c r="F111" s="26"/>
      <c r="H111" s="26"/>
      <c r="I111" s="26"/>
      <c r="J111" s="26"/>
      <c r="L111" s="26"/>
      <c r="N111" s="26"/>
      <c r="O111" s="26"/>
      <c r="P111" s="26"/>
      <c r="R111" s="26"/>
      <c r="U111" s="24"/>
    </row>
    <row r="112" spans="4:18" ht="12.75">
      <c r="D112" s="26"/>
      <c r="E112" s="26"/>
      <c r="F112" s="26"/>
      <c r="H112" s="26"/>
      <c r="I112" s="26"/>
      <c r="J112" s="26"/>
      <c r="L112" s="26"/>
      <c r="N112" s="26"/>
      <c r="O112" s="26"/>
      <c r="P112" s="26"/>
      <c r="R112" s="26"/>
    </row>
    <row r="113" spans="4:18" ht="12.75">
      <c r="D113" s="26"/>
      <c r="E113" s="26"/>
      <c r="F113" s="26"/>
      <c r="H113" s="26"/>
      <c r="I113" s="26"/>
      <c r="J113" s="26"/>
      <c r="L113" s="26"/>
      <c r="N113" s="26"/>
      <c r="O113" s="26"/>
      <c r="P113" s="26"/>
      <c r="R113" s="26"/>
    </row>
    <row r="114" spans="4:20" ht="12.75">
      <c r="D114" s="26"/>
      <c r="E114" s="26"/>
      <c r="F114" s="26"/>
      <c r="H114" s="26"/>
      <c r="I114" s="26"/>
      <c r="J114" s="26"/>
      <c r="L114" s="26"/>
      <c r="N114" s="26"/>
      <c r="O114" s="26"/>
      <c r="P114" s="26"/>
      <c r="R114" s="26"/>
      <c r="T114" s="47"/>
    </row>
    <row r="115" spans="4:21" ht="12.75">
      <c r="D115" s="26"/>
      <c r="E115" s="26"/>
      <c r="F115" s="26"/>
      <c r="H115" s="26"/>
      <c r="I115" s="26"/>
      <c r="J115" s="26"/>
      <c r="L115" s="26"/>
      <c r="N115" s="26"/>
      <c r="O115" s="26"/>
      <c r="P115" s="26"/>
      <c r="R115" s="26"/>
      <c r="U115" s="24"/>
    </row>
    <row r="116" spans="4:21" ht="12.75">
      <c r="D116" s="26"/>
      <c r="E116" s="26"/>
      <c r="F116" s="26"/>
      <c r="H116" s="26"/>
      <c r="I116" s="26"/>
      <c r="J116" s="26"/>
      <c r="L116" s="26"/>
      <c r="N116" s="26"/>
      <c r="O116" s="26"/>
      <c r="P116" s="26"/>
      <c r="R116" s="26"/>
      <c r="U116" s="24"/>
    </row>
    <row r="117" spans="21:23" s="70" customFormat="1" ht="12.75">
      <c r="U117" s="71"/>
      <c r="W117" s="92"/>
    </row>
    <row r="118" spans="21:23" s="70" customFormat="1" ht="12.75">
      <c r="U118" s="71"/>
      <c r="W118" s="92"/>
    </row>
    <row r="119" spans="21:23" s="70" customFormat="1" ht="12.75">
      <c r="U119" s="71"/>
      <c r="W119" s="92"/>
    </row>
    <row r="120" spans="4:21" ht="12.75">
      <c r="D120" s="26"/>
      <c r="E120" s="26"/>
      <c r="F120" s="26"/>
      <c r="H120" s="26"/>
      <c r="I120" s="26"/>
      <c r="J120" s="26"/>
      <c r="L120" s="26"/>
      <c r="N120" s="26"/>
      <c r="O120" s="26"/>
      <c r="P120" s="26"/>
      <c r="R120" s="26"/>
      <c r="U120" s="24"/>
    </row>
    <row r="121" spans="4:18" ht="12.75">
      <c r="D121" s="26"/>
      <c r="E121" s="26"/>
      <c r="F121" s="26"/>
      <c r="H121" s="26"/>
      <c r="I121" s="26"/>
      <c r="J121" s="26"/>
      <c r="L121" s="26"/>
      <c r="N121" s="26"/>
      <c r="O121" s="26"/>
      <c r="P121" s="26"/>
      <c r="R121" s="26"/>
    </row>
    <row r="122" spans="4:18" ht="12.75">
      <c r="D122" s="26"/>
      <c r="E122" s="26"/>
      <c r="F122" s="26"/>
      <c r="H122" s="26"/>
      <c r="I122" s="26"/>
      <c r="J122" s="26"/>
      <c r="L122" s="26"/>
      <c r="N122" s="26"/>
      <c r="O122" s="26"/>
      <c r="P122" s="26"/>
      <c r="R122" s="26"/>
    </row>
    <row r="123" spans="4:20" ht="12.75">
      <c r="D123" s="26"/>
      <c r="E123" s="26"/>
      <c r="F123" s="26"/>
      <c r="H123" s="26"/>
      <c r="I123" s="26"/>
      <c r="J123" s="26"/>
      <c r="L123" s="26"/>
      <c r="N123" s="26"/>
      <c r="O123" s="26"/>
      <c r="P123" s="26"/>
      <c r="R123" s="26"/>
      <c r="T123" s="47"/>
    </row>
    <row r="124" spans="4:21" ht="12.75">
      <c r="D124" s="26"/>
      <c r="E124" s="26"/>
      <c r="F124" s="26"/>
      <c r="H124" s="26"/>
      <c r="I124" s="26"/>
      <c r="J124" s="26"/>
      <c r="L124" s="26"/>
      <c r="N124" s="26"/>
      <c r="O124" s="26"/>
      <c r="P124" s="26"/>
      <c r="R124" s="26"/>
      <c r="U124" s="24"/>
    </row>
    <row r="125" spans="4:21" ht="12.75">
      <c r="D125" s="26"/>
      <c r="E125" s="26"/>
      <c r="F125" s="26"/>
      <c r="H125" s="26"/>
      <c r="I125" s="26"/>
      <c r="J125" s="26"/>
      <c r="L125" s="26"/>
      <c r="N125" s="26"/>
      <c r="O125" s="26"/>
      <c r="P125" s="26"/>
      <c r="R125" s="26"/>
      <c r="U125" s="24"/>
    </row>
    <row r="126" spans="21:23" s="70" customFormat="1" ht="12.75">
      <c r="U126" s="71"/>
      <c r="W126" s="92"/>
    </row>
    <row r="127" spans="21:23" s="70" customFormat="1" ht="12.75">
      <c r="U127" s="71"/>
      <c r="W127" s="92"/>
    </row>
    <row r="128" spans="21:23" s="70" customFormat="1" ht="12.75">
      <c r="U128" s="71"/>
      <c r="W128" s="92"/>
    </row>
    <row r="129" spans="4:21" ht="12.75">
      <c r="D129" s="26"/>
      <c r="E129" s="26"/>
      <c r="F129" s="26"/>
      <c r="H129" s="26"/>
      <c r="I129" s="26"/>
      <c r="J129" s="26"/>
      <c r="L129" s="26"/>
      <c r="N129" s="26"/>
      <c r="O129" s="26"/>
      <c r="P129" s="26"/>
      <c r="R129" s="26"/>
      <c r="U129" s="24"/>
    </row>
    <row r="130" spans="4:18" ht="12.75">
      <c r="D130" s="26"/>
      <c r="E130" s="26"/>
      <c r="F130" s="26"/>
      <c r="H130" s="26"/>
      <c r="I130" s="26"/>
      <c r="J130" s="26"/>
      <c r="L130" s="26"/>
      <c r="N130" s="26"/>
      <c r="O130" s="26"/>
      <c r="P130" s="26"/>
      <c r="R130" s="26"/>
    </row>
  </sheetData>
  <printOptions gridLines="1"/>
  <pageMargins left="0.75" right="0.75" top="1" bottom="1" header="0.5" footer="0.5"/>
  <pageSetup fitToHeight="2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I6" sqref="I6"/>
    </sheetView>
  </sheetViews>
  <sheetFormatPr defaultColWidth="9.33203125" defaultRowHeight="12.75"/>
  <sheetData>
    <row r="3" spans="1:23" s="26" customFormat="1" ht="12.75">
      <c r="A3" s="10" t="s">
        <v>0</v>
      </c>
      <c r="B3" s="26" t="s">
        <v>1</v>
      </c>
      <c r="C3" s="32">
        <v>0.261</v>
      </c>
      <c r="D3" s="32">
        <v>0.364</v>
      </c>
      <c r="E3" s="32">
        <v>0.5</v>
      </c>
      <c r="F3" s="32">
        <v>0.653</v>
      </c>
      <c r="G3" s="32">
        <v>0.89</v>
      </c>
      <c r="H3" s="32">
        <v>0.913</v>
      </c>
      <c r="I3" s="3">
        <v>0.721</v>
      </c>
      <c r="J3" s="3">
        <v>0.804</v>
      </c>
      <c r="K3" s="32">
        <v>0.945</v>
      </c>
      <c r="L3" s="32">
        <v>1.011</v>
      </c>
      <c r="M3" s="32">
        <v>1.09</v>
      </c>
      <c r="N3" s="32">
        <v>1.11</v>
      </c>
      <c r="O3" s="32">
        <v>2.02</v>
      </c>
      <c r="P3" s="32">
        <v>2.92</v>
      </c>
      <c r="Q3" s="32">
        <v>3.4</v>
      </c>
      <c r="R3" s="24">
        <v>4</v>
      </c>
      <c r="S3" s="32" t="s">
        <v>4</v>
      </c>
      <c r="T3" s="32">
        <v>4.92</v>
      </c>
      <c r="U3" s="25">
        <v>7.04</v>
      </c>
      <c r="W3" s="40"/>
    </row>
    <row r="4" spans="2:23" s="26" customFormat="1" ht="12.75">
      <c r="B4" s="26" t="s">
        <v>2</v>
      </c>
      <c r="C4" s="32"/>
      <c r="D4" s="32" t="s">
        <v>3</v>
      </c>
      <c r="E4" s="32" t="s">
        <v>3</v>
      </c>
      <c r="F4" s="32" t="s">
        <v>3</v>
      </c>
      <c r="G4" s="32" t="s">
        <v>3</v>
      </c>
      <c r="H4" s="32" t="s">
        <v>4</v>
      </c>
      <c r="I4" s="3"/>
      <c r="J4" s="3"/>
      <c r="K4" s="32" t="s">
        <v>3</v>
      </c>
      <c r="L4" s="32" t="s">
        <v>3</v>
      </c>
      <c r="M4" s="32"/>
      <c r="N4" s="32" t="s">
        <v>3</v>
      </c>
      <c r="O4" s="32" t="s">
        <v>3</v>
      </c>
      <c r="P4" s="32" t="s">
        <v>3</v>
      </c>
      <c r="Q4" s="32" t="s">
        <v>3</v>
      </c>
      <c r="R4" s="24" t="s">
        <v>3</v>
      </c>
      <c r="S4" s="32" t="s">
        <v>4</v>
      </c>
      <c r="T4" s="32" t="s">
        <v>3</v>
      </c>
      <c r="U4" s="32" t="s">
        <v>3</v>
      </c>
      <c r="W4" s="40"/>
    </row>
    <row r="5" spans="4:23" s="26" customFormat="1" ht="12.75">
      <c r="D5" s="40"/>
      <c r="E5" s="41"/>
      <c r="F5" s="40"/>
      <c r="I5" s="14"/>
      <c r="J5" s="10"/>
      <c r="K5" s="25"/>
      <c r="L5" s="38"/>
      <c r="M5" s="35"/>
      <c r="N5" s="35"/>
      <c r="O5" s="25"/>
      <c r="P5" s="24"/>
      <c r="R5" s="35"/>
      <c r="W5" s="40"/>
    </row>
    <row r="6" spans="1:23" s="26" customFormat="1" ht="12.75">
      <c r="A6" s="60" t="s">
        <v>69</v>
      </c>
      <c r="B6" s="60" t="s">
        <v>70</v>
      </c>
      <c r="C6" s="67" t="s">
        <v>35</v>
      </c>
      <c r="D6" s="40"/>
      <c r="E6" s="41"/>
      <c r="F6" s="60">
        <v>0.7</v>
      </c>
      <c r="G6" s="68">
        <v>0.903</v>
      </c>
      <c r="H6" s="68">
        <v>1.992</v>
      </c>
      <c r="I6" s="68">
        <v>6.992</v>
      </c>
      <c r="J6" s="11"/>
      <c r="L6" s="38"/>
      <c r="M6" s="35"/>
      <c r="N6" s="24"/>
      <c r="P6" s="34"/>
      <c r="Q6" s="25"/>
      <c r="R6" s="24"/>
      <c r="S6" s="25"/>
      <c r="W6" s="40"/>
    </row>
    <row r="7" spans="1:23" s="26" customFormat="1" ht="12.75">
      <c r="A7" s="60"/>
      <c r="B7" s="60"/>
      <c r="C7" s="67"/>
      <c r="D7" s="40"/>
      <c r="E7" s="41"/>
      <c r="F7" s="60"/>
      <c r="I7" s="14"/>
      <c r="J7" s="11"/>
      <c r="K7" s="68"/>
      <c r="L7" s="38"/>
      <c r="M7" s="35"/>
      <c r="N7" s="24"/>
      <c r="O7" s="62"/>
      <c r="P7" s="34"/>
      <c r="Q7" s="25"/>
      <c r="R7" s="24"/>
      <c r="S7" s="25"/>
      <c r="U7" s="68"/>
      <c r="W7" s="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8"/>
  <sheetViews>
    <sheetView workbookViewId="0" topLeftCell="A85">
      <selection activeCell="A1" sqref="A1:IV16384"/>
    </sheetView>
  </sheetViews>
  <sheetFormatPr defaultColWidth="9.33203125" defaultRowHeight="12.75"/>
  <cols>
    <col min="1" max="1" width="10.33203125" style="26" customWidth="1"/>
    <col min="2" max="2" width="10" style="26" customWidth="1"/>
    <col min="3" max="3" width="11.33203125" style="26" customWidth="1"/>
    <col min="4" max="4" width="6.66015625" style="40" customWidth="1"/>
    <col min="5" max="5" width="6.66015625" style="41" customWidth="1"/>
    <col min="6" max="6" width="9.83203125" style="40" customWidth="1"/>
    <col min="7" max="7" width="8.16015625" style="26" customWidth="1"/>
    <col min="8" max="8" width="11.16015625" style="26" customWidth="1"/>
    <col min="9" max="9" width="5.5" style="35" customWidth="1"/>
    <col min="10" max="10" width="9" style="10" customWidth="1"/>
    <col min="11" max="11" width="6" style="25" customWidth="1"/>
    <col min="12" max="12" width="7.83203125" style="38" customWidth="1"/>
    <col min="13" max="13" width="7.83203125" style="35" customWidth="1"/>
    <col min="14" max="14" width="11.16015625" style="35" customWidth="1"/>
    <col min="15" max="15" width="6.66015625" style="25" bestFit="1" customWidth="1"/>
    <col min="16" max="16" width="8.33203125" style="34" customWidth="1"/>
    <col min="17" max="17" width="9.33203125" style="26" customWidth="1"/>
    <col min="18" max="18" width="9.33203125" style="35" customWidth="1"/>
    <col min="19" max="19" width="1.3359375" style="26" customWidth="1"/>
    <col min="20" max="22" width="9.33203125" style="26" customWidth="1"/>
    <col min="23" max="23" width="10.83203125" style="40" bestFit="1" customWidth="1"/>
    <col min="24" max="16384" width="9.33203125" style="26" customWidth="1"/>
  </cols>
  <sheetData>
    <row r="1" spans="1:15" ht="15.75">
      <c r="A1" s="1" t="s">
        <v>116</v>
      </c>
      <c r="B1" s="1"/>
      <c r="D1" s="32"/>
      <c r="E1" s="66" t="s">
        <v>78</v>
      </c>
      <c r="F1" s="32"/>
      <c r="G1" s="32"/>
      <c r="H1" s="32"/>
      <c r="I1" s="32"/>
      <c r="J1" s="3"/>
      <c r="K1" s="69" t="s">
        <v>77</v>
      </c>
      <c r="L1" s="33"/>
      <c r="M1" s="32"/>
      <c r="N1" s="32"/>
      <c r="O1" s="32"/>
    </row>
    <row r="2" spans="1:20" ht="12.75">
      <c r="A2" s="25" t="s">
        <v>5</v>
      </c>
      <c r="B2" s="25" t="s">
        <v>65</v>
      </c>
      <c r="C2" s="36" t="s">
        <v>66</v>
      </c>
      <c r="D2" s="32" t="s">
        <v>20</v>
      </c>
      <c r="E2" s="37" t="s">
        <v>20</v>
      </c>
      <c r="F2" s="32" t="s">
        <v>6</v>
      </c>
      <c r="G2" s="25" t="s">
        <v>7</v>
      </c>
      <c r="H2" s="24" t="s">
        <v>8</v>
      </c>
      <c r="I2" s="24" t="s">
        <v>4</v>
      </c>
      <c r="J2" s="11" t="s">
        <v>8</v>
      </c>
      <c r="K2" s="25" t="s">
        <v>4</v>
      </c>
      <c r="L2" s="38" t="s">
        <v>26</v>
      </c>
      <c r="M2" s="24"/>
      <c r="N2" s="25" t="s">
        <v>8</v>
      </c>
      <c r="S2" s="25"/>
      <c r="T2" s="25"/>
    </row>
    <row r="3" spans="1:20" ht="12.75">
      <c r="A3" s="25" t="s">
        <v>31</v>
      </c>
      <c r="B3" s="25" t="s">
        <v>71</v>
      </c>
      <c r="C3" s="25" t="s">
        <v>9</v>
      </c>
      <c r="D3" s="32" t="s">
        <v>21</v>
      </c>
      <c r="E3" s="37" t="s">
        <v>22</v>
      </c>
      <c r="F3" s="32" t="s">
        <v>9</v>
      </c>
      <c r="G3" s="25"/>
      <c r="H3" s="39" t="s">
        <v>11</v>
      </c>
      <c r="I3" s="24" t="s">
        <v>4</v>
      </c>
      <c r="J3" s="11" t="s">
        <v>118</v>
      </c>
      <c r="L3" s="38" t="s">
        <v>27</v>
      </c>
      <c r="M3" s="24"/>
      <c r="N3" s="31" t="s">
        <v>12</v>
      </c>
      <c r="S3" s="25"/>
      <c r="T3" s="25"/>
    </row>
    <row r="4" spans="2:15" ht="12.75">
      <c r="B4" s="25" t="s">
        <v>19</v>
      </c>
      <c r="C4" s="25" t="s">
        <v>43</v>
      </c>
      <c r="F4" s="32" t="s">
        <v>44</v>
      </c>
      <c r="H4" s="42" t="s">
        <v>14</v>
      </c>
      <c r="I4" s="43"/>
      <c r="J4" s="11" t="s">
        <v>13</v>
      </c>
      <c r="L4" s="44"/>
      <c r="M4" s="43"/>
      <c r="N4" s="42" t="s">
        <v>15</v>
      </c>
      <c r="O4" s="34"/>
    </row>
    <row r="5" spans="8:21" ht="12.75">
      <c r="H5" s="35" t="s">
        <v>40</v>
      </c>
      <c r="J5" s="10" t="s">
        <v>119</v>
      </c>
      <c r="N5" s="26" t="s">
        <v>47</v>
      </c>
      <c r="O5" s="34"/>
      <c r="P5" s="7" t="s">
        <v>49</v>
      </c>
      <c r="Q5" s="26" t="s">
        <v>6</v>
      </c>
      <c r="R5" s="14" t="s">
        <v>51</v>
      </c>
      <c r="S5" s="10"/>
      <c r="T5" s="26" t="s">
        <v>6</v>
      </c>
      <c r="U5" s="35" t="s">
        <v>51</v>
      </c>
    </row>
    <row r="6" spans="8:21" ht="12.75">
      <c r="H6" s="24" t="s">
        <v>121</v>
      </c>
      <c r="J6" s="7" t="s">
        <v>120</v>
      </c>
      <c r="N6" s="34" t="s">
        <v>48</v>
      </c>
      <c r="O6" s="34" t="s">
        <v>114</v>
      </c>
      <c r="P6" s="7" t="s">
        <v>22</v>
      </c>
      <c r="Q6" s="25" t="s">
        <v>50</v>
      </c>
      <c r="R6" s="6" t="s">
        <v>52</v>
      </c>
      <c r="S6" s="10"/>
      <c r="T6" s="25" t="s">
        <v>50</v>
      </c>
      <c r="U6" s="24" t="s">
        <v>52</v>
      </c>
    </row>
    <row r="7" spans="1:19" ht="12.75">
      <c r="A7" s="2" t="s">
        <v>76</v>
      </c>
      <c r="H7" s="35"/>
      <c r="N7" s="26"/>
      <c r="O7" s="34"/>
      <c r="P7" s="7"/>
      <c r="R7" s="14"/>
      <c r="S7" s="10"/>
    </row>
    <row r="8" spans="1:23" ht="12.75">
      <c r="A8" s="11" t="s">
        <v>24</v>
      </c>
      <c r="B8" s="11" t="s">
        <v>72</v>
      </c>
      <c r="C8" s="2" t="s">
        <v>54</v>
      </c>
      <c r="D8" s="8" t="s">
        <v>108</v>
      </c>
      <c r="E8" s="37"/>
      <c r="F8" s="45"/>
      <c r="G8" s="24"/>
      <c r="I8" s="24"/>
      <c r="J8" s="7" t="s">
        <v>4</v>
      </c>
      <c r="M8" s="24"/>
      <c r="N8" s="26"/>
      <c r="O8" s="34"/>
      <c r="P8" s="7"/>
      <c r="Q8" s="46" t="s">
        <v>60</v>
      </c>
      <c r="R8" s="14"/>
      <c r="S8" s="11"/>
      <c r="T8" s="47" t="s">
        <v>61</v>
      </c>
      <c r="V8" s="26" t="s">
        <v>112</v>
      </c>
      <c r="W8" s="40" t="s">
        <v>113</v>
      </c>
    </row>
    <row r="9" spans="1:23" ht="12.75">
      <c r="A9" s="11" t="s">
        <v>16</v>
      </c>
      <c r="B9" s="48">
        <v>1.08</v>
      </c>
      <c r="C9" s="49">
        <v>200</v>
      </c>
      <c r="D9" s="50">
        <v>0.903</v>
      </c>
      <c r="E9" s="51">
        <f>D9/2</f>
        <v>0.4515</v>
      </c>
      <c r="F9" s="52">
        <v>49.3</v>
      </c>
      <c r="G9" s="48">
        <f>(F9/C9*8)</f>
        <v>1.972</v>
      </c>
      <c r="H9" s="54">
        <f>(126.8*G9-46.7)</f>
        <v>203.3496</v>
      </c>
      <c r="I9" s="48" t="s">
        <v>4</v>
      </c>
      <c r="J9" s="53">
        <f>$G9*128</f>
        <v>252.416</v>
      </c>
      <c r="K9" s="49" t="s">
        <v>4</v>
      </c>
      <c r="L9" s="55" t="s">
        <v>30</v>
      </c>
      <c r="M9" s="48"/>
      <c r="N9" s="54">
        <f>(133*G9-43.6)</f>
        <v>218.67600000000002</v>
      </c>
      <c r="O9" s="34">
        <v>1</v>
      </c>
      <c r="P9" s="6">
        <v>0.15</v>
      </c>
      <c r="Q9" s="25">
        <v>4.94</v>
      </c>
      <c r="R9" s="6">
        <f>Q9/$Q$31*8</f>
        <v>0.19760000000000003</v>
      </c>
      <c r="S9" s="11"/>
      <c r="T9" s="25">
        <v>4.92</v>
      </c>
      <c r="U9" s="24">
        <f>T9/$T$31*8</f>
        <v>0.18742857142857142</v>
      </c>
      <c r="V9" s="24">
        <v>0.08</v>
      </c>
      <c r="W9" s="45">
        <f>V9/R$12*Q$12</f>
        <v>2</v>
      </c>
    </row>
    <row r="10" spans="1:23" ht="12.75">
      <c r="A10" s="26" t="s">
        <v>4</v>
      </c>
      <c r="B10" s="24">
        <v>1.08</v>
      </c>
      <c r="C10" s="25">
        <v>200</v>
      </c>
      <c r="D10" s="3">
        <v>0.89</v>
      </c>
      <c r="E10" s="37">
        <f>D10/2</f>
        <v>0.445</v>
      </c>
      <c r="F10" s="45">
        <v>48.2</v>
      </c>
      <c r="G10" s="24">
        <f>(F10/C10*8)</f>
        <v>1.9280000000000002</v>
      </c>
      <c r="H10" s="34">
        <f>(126.8*G10-46.7)</f>
        <v>197.7704</v>
      </c>
      <c r="I10" s="24" t="s">
        <v>4</v>
      </c>
      <c r="J10" s="76">
        <f aca="true" t="shared" si="0" ref="J10:J68">$G10*128</f>
        <v>246.78400000000002</v>
      </c>
      <c r="K10" s="25" t="s">
        <v>4</v>
      </c>
      <c r="L10" s="38" t="s">
        <v>30</v>
      </c>
      <c r="M10" s="24"/>
      <c r="N10" s="34">
        <f>(133*G10-43.6)</f>
        <v>212.82400000000004</v>
      </c>
      <c r="O10" s="34">
        <v>3</v>
      </c>
      <c r="P10" s="6">
        <v>0.25</v>
      </c>
      <c r="Q10" s="25">
        <v>30.4</v>
      </c>
      <c r="R10" s="6">
        <f>Q10/$Q$31*8</f>
        <v>1.216</v>
      </c>
      <c r="S10" s="11"/>
      <c r="T10" s="25">
        <v>30.3</v>
      </c>
      <c r="U10" s="24">
        <f>T10/$T$31*8</f>
        <v>1.1542857142857144</v>
      </c>
      <c r="V10" s="24">
        <v>1.1</v>
      </c>
      <c r="W10" s="45">
        <f>V10/R$12*Q$12</f>
        <v>27.500000000000004</v>
      </c>
    </row>
    <row r="11" spans="2:23" ht="12.75">
      <c r="B11" s="24">
        <v>1.08</v>
      </c>
      <c r="C11" s="25">
        <v>210.4</v>
      </c>
      <c r="D11" s="3">
        <v>0.89</v>
      </c>
      <c r="E11" s="37">
        <f>D11/2</f>
        <v>0.445</v>
      </c>
      <c r="F11" s="45">
        <v>47.4</v>
      </c>
      <c r="G11" s="24">
        <f>(F11/C11*8)</f>
        <v>1.8022813688212926</v>
      </c>
      <c r="H11" s="34">
        <f>(126.8*G11-46.7)</f>
        <v>181.82927756653987</v>
      </c>
      <c r="I11" s="24" t="s">
        <v>4</v>
      </c>
      <c r="J11" s="76">
        <f t="shared" si="0"/>
        <v>230.69201520912546</v>
      </c>
      <c r="K11" s="25" t="s">
        <v>4</v>
      </c>
      <c r="L11" s="38" t="s">
        <v>28</v>
      </c>
      <c r="M11" s="24"/>
      <c r="N11" s="34">
        <f>(133*G11-43.6)</f>
        <v>196.10342205323192</v>
      </c>
      <c r="O11" s="34">
        <v>6</v>
      </c>
      <c r="P11" s="6">
        <v>0.49</v>
      </c>
      <c r="Q11" s="25">
        <v>72.3</v>
      </c>
      <c r="R11" s="6">
        <f>Q11/$Q$31*8</f>
        <v>2.892</v>
      </c>
      <c r="S11" s="11"/>
      <c r="T11" s="25">
        <v>71.9</v>
      </c>
      <c r="U11" s="24">
        <f>T11/$T$31*8</f>
        <v>2.739047619047619</v>
      </c>
      <c r="V11" s="24">
        <v>2.73</v>
      </c>
      <c r="W11" s="45">
        <f>V11/R$12*Q$12</f>
        <v>68.25</v>
      </c>
    </row>
    <row r="12" spans="2:23" ht="12.75">
      <c r="B12" s="24"/>
      <c r="C12" s="25"/>
      <c r="D12" s="3"/>
      <c r="E12" s="37"/>
      <c r="F12" s="45"/>
      <c r="G12" s="24"/>
      <c r="H12" s="34"/>
      <c r="I12" s="24"/>
      <c r="J12" s="53"/>
      <c r="M12" s="24"/>
      <c r="N12" s="34"/>
      <c r="O12" s="34">
        <v>9</v>
      </c>
      <c r="P12" s="6">
        <v>1.08</v>
      </c>
      <c r="Q12" s="25">
        <v>200</v>
      </c>
      <c r="R12" s="6">
        <f>Q12/$Q$31*8</f>
        <v>8</v>
      </c>
      <c r="S12" s="11"/>
      <c r="T12" s="25">
        <v>210</v>
      </c>
      <c r="U12" s="24">
        <f>T12/$T$31*8</f>
        <v>8</v>
      </c>
      <c r="V12" s="24">
        <v>7.999</v>
      </c>
      <c r="W12" s="45">
        <f>V12/R$12*Q$12</f>
        <v>199.975</v>
      </c>
    </row>
    <row r="13" spans="2:21" ht="12.75">
      <c r="B13" s="24"/>
      <c r="C13" s="25"/>
      <c r="D13" s="3"/>
      <c r="E13" s="37"/>
      <c r="F13" s="45"/>
      <c r="G13" s="24"/>
      <c r="H13" s="34"/>
      <c r="I13" s="24"/>
      <c r="J13" s="53"/>
      <c r="M13" s="24"/>
      <c r="N13" s="34" t="s">
        <v>109</v>
      </c>
      <c r="O13" s="34"/>
      <c r="P13" s="6"/>
      <c r="Q13" s="45">
        <f>Q12/Q9</f>
        <v>40.48582995951417</v>
      </c>
      <c r="R13" s="6"/>
      <c r="S13" s="11"/>
      <c r="T13" s="25"/>
      <c r="U13" s="25"/>
    </row>
    <row r="14" spans="2:21" ht="12.75">
      <c r="B14" s="24"/>
      <c r="C14" s="25"/>
      <c r="D14" s="3"/>
      <c r="E14" s="37"/>
      <c r="F14" s="45"/>
      <c r="G14" s="24"/>
      <c r="H14" s="34"/>
      <c r="I14" s="24"/>
      <c r="J14" s="53"/>
      <c r="M14" s="24"/>
      <c r="N14" s="34"/>
      <c r="O14" s="34"/>
      <c r="P14" s="6"/>
      <c r="Q14" s="25"/>
      <c r="R14" s="6"/>
      <c r="S14" s="11"/>
      <c r="T14" s="25"/>
      <c r="U14" s="25"/>
    </row>
    <row r="15" spans="1:23" ht="12.75">
      <c r="A15" s="11" t="s">
        <v>17</v>
      </c>
      <c r="B15" s="48">
        <v>1.25</v>
      </c>
      <c r="C15" s="49">
        <v>304</v>
      </c>
      <c r="D15" s="50">
        <v>1.11</v>
      </c>
      <c r="E15" s="51">
        <f>D15/2</f>
        <v>0.555</v>
      </c>
      <c r="F15" s="52">
        <v>59.75</v>
      </c>
      <c r="G15" s="48">
        <f>(F15/C15*8)</f>
        <v>1.5723684210526316</v>
      </c>
      <c r="H15" s="54">
        <f>(126.8*G15-46.7)</f>
        <v>152.67631578947368</v>
      </c>
      <c r="I15" s="48"/>
      <c r="J15" s="53">
        <f t="shared" si="0"/>
        <v>201.26315789473685</v>
      </c>
      <c r="K15" s="49"/>
      <c r="L15" s="55" t="s">
        <v>30</v>
      </c>
      <c r="M15" s="48"/>
      <c r="N15" s="54">
        <f>(133*G15-43.6)</f>
        <v>165.525</v>
      </c>
      <c r="O15" s="34">
        <v>2</v>
      </c>
      <c r="P15" s="6">
        <v>0.19</v>
      </c>
      <c r="Q15" s="25">
        <v>13.3</v>
      </c>
      <c r="R15" s="6">
        <f>Q15/$Q$18*8</f>
        <v>0.35000000000000003</v>
      </c>
      <c r="S15" s="11"/>
      <c r="T15" s="25">
        <v>13.3</v>
      </c>
      <c r="U15" s="24">
        <f>T15/$T$18*8</f>
        <v>0.3388535031847134</v>
      </c>
      <c r="V15" s="24">
        <v>0.35</v>
      </c>
      <c r="W15" s="45">
        <f>V15/R$18*Q$18</f>
        <v>13.299999999999999</v>
      </c>
    </row>
    <row r="16" spans="2:23" ht="12.75">
      <c r="B16" s="24">
        <v>1.25</v>
      </c>
      <c r="C16" s="25">
        <v>304</v>
      </c>
      <c r="D16" s="3">
        <v>2.02</v>
      </c>
      <c r="E16" s="37">
        <f>D16/2</f>
        <v>1.01</v>
      </c>
      <c r="F16" s="45">
        <v>214</v>
      </c>
      <c r="G16" s="24">
        <f>(F16/C16*8)</f>
        <v>5.631578947368421</v>
      </c>
      <c r="H16" s="34">
        <f>(126.8*G16-46.7)</f>
        <v>667.3842105263158</v>
      </c>
      <c r="I16" s="24"/>
      <c r="J16" s="76">
        <f t="shared" si="0"/>
        <v>720.8421052631579</v>
      </c>
      <c r="L16" s="38" t="s">
        <v>30</v>
      </c>
      <c r="M16" s="24"/>
      <c r="N16" s="34">
        <f>(133*G16-43.6)</f>
        <v>705.4</v>
      </c>
      <c r="O16" s="25">
        <v>4</v>
      </c>
      <c r="P16" s="6">
        <v>0.3</v>
      </c>
      <c r="Q16" s="25">
        <v>39.7</v>
      </c>
      <c r="R16" s="6">
        <f>Q16/$Q$18*8</f>
        <v>1.0447368421052632</v>
      </c>
      <c r="S16" s="10"/>
      <c r="T16" s="25">
        <v>39.5</v>
      </c>
      <c r="U16" s="24">
        <f>T16/$T$18*8</f>
        <v>1.0063694267515924</v>
      </c>
      <c r="V16" s="24">
        <v>1.04</v>
      </c>
      <c r="W16" s="45">
        <f>V16/R$18*Q$18</f>
        <v>39.52</v>
      </c>
    </row>
    <row r="17" spans="1:23" ht="12.75">
      <c r="A17" s="26" t="s">
        <v>4</v>
      </c>
      <c r="B17" s="24">
        <v>1.25</v>
      </c>
      <c r="C17" s="72">
        <v>314</v>
      </c>
      <c r="D17" s="3">
        <v>1.11</v>
      </c>
      <c r="E17" s="37">
        <f>D17/2</f>
        <v>0.555</v>
      </c>
      <c r="F17" s="45">
        <v>57.95</v>
      </c>
      <c r="G17" s="24">
        <f>(F17/C17*8)</f>
        <v>1.4764331210191084</v>
      </c>
      <c r="H17" s="34">
        <f>(126.8*G17-46.7)</f>
        <v>140.51171974522293</v>
      </c>
      <c r="I17" s="24"/>
      <c r="J17" s="76">
        <f t="shared" si="0"/>
        <v>188.98343949044587</v>
      </c>
      <c r="L17" s="38" t="s">
        <v>28</v>
      </c>
      <c r="M17" s="24"/>
      <c r="N17" s="34">
        <f>(133*G17-43.6)</f>
        <v>152.76560509554142</v>
      </c>
      <c r="O17" s="34">
        <v>7</v>
      </c>
      <c r="P17" s="6">
        <v>0.62</v>
      </c>
      <c r="Q17" s="25">
        <v>103</v>
      </c>
      <c r="R17" s="6">
        <f>Q17/$Q$18*8</f>
        <v>2.710526315789474</v>
      </c>
      <c r="S17" s="11"/>
      <c r="T17" s="25">
        <v>103</v>
      </c>
      <c r="U17" s="24">
        <f>T17/$T$18*8</f>
        <v>2.624203821656051</v>
      </c>
      <c r="V17" s="24">
        <v>2.71</v>
      </c>
      <c r="W17" s="45">
        <f>V17/R$18*Q$18</f>
        <v>102.98</v>
      </c>
    </row>
    <row r="18" spans="2:23" ht="12.75">
      <c r="B18" s="24"/>
      <c r="C18" s="25"/>
      <c r="D18" s="3"/>
      <c r="E18" s="37"/>
      <c r="F18" s="45"/>
      <c r="G18" s="24"/>
      <c r="H18" s="34"/>
      <c r="I18" s="24"/>
      <c r="J18" s="53"/>
      <c r="M18" s="24"/>
      <c r="N18" s="34"/>
      <c r="O18" s="34">
        <v>10</v>
      </c>
      <c r="P18" s="6">
        <v>1.25</v>
      </c>
      <c r="Q18" s="25">
        <v>304</v>
      </c>
      <c r="R18" s="6">
        <f>Q18/$Q$18*8</f>
        <v>8</v>
      </c>
      <c r="S18" s="11"/>
      <c r="T18" s="25">
        <v>314</v>
      </c>
      <c r="U18" s="24">
        <f>T18/$T$18*8</f>
        <v>8</v>
      </c>
      <c r="V18" s="24">
        <v>8</v>
      </c>
      <c r="W18" s="45">
        <f>V18/R$18*Q$18</f>
        <v>304</v>
      </c>
    </row>
    <row r="19" spans="2:21" ht="12.75">
      <c r="B19" s="24"/>
      <c r="C19" s="25"/>
      <c r="D19" s="3"/>
      <c r="E19" s="37"/>
      <c r="F19" s="45"/>
      <c r="G19" s="24"/>
      <c r="H19" s="34"/>
      <c r="I19" s="24"/>
      <c r="J19" s="53"/>
      <c r="M19" s="24"/>
      <c r="N19" s="34" t="s">
        <v>109</v>
      </c>
      <c r="O19" s="34"/>
      <c r="P19" s="6"/>
      <c r="Q19" s="45">
        <f>Q18/Q15</f>
        <v>22.857142857142858</v>
      </c>
      <c r="R19" s="6"/>
      <c r="S19" s="11"/>
      <c r="T19" s="25"/>
      <c r="U19" s="25"/>
    </row>
    <row r="20" spans="2:23" s="15" customFormat="1" ht="12.75">
      <c r="B20" s="16"/>
      <c r="C20" s="17"/>
      <c r="D20" s="18"/>
      <c r="E20" s="19"/>
      <c r="F20" s="20"/>
      <c r="G20" s="16"/>
      <c r="H20" s="21"/>
      <c r="I20" s="16"/>
      <c r="J20" s="53"/>
      <c r="K20" s="17"/>
      <c r="L20" s="56"/>
      <c r="M20" s="16"/>
      <c r="N20" s="21"/>
      <c r="O20" s="21"/>
      <c r="P20" s="89"/>
      <c r="Q20" s="17"/>
      <c r="R20" s="89"/>
      <c r="S20" s="90"/>
      <c r="T20" s="17"/>
      <c r="U20" s="17"/>
      <c r="W20" s="91"/>
    </row>
    <row r="21" spans="1:23" ht="12.75">
      <c r="A21" s="11" t="s">
        <v>18</v>
      </c>
      <c r="B21" s="48">
        <v>2</v>
      </c>
      <c r="C21" s="49">
        <v>702</v>
      </c>
      <c r="D21" s="50">
        <v>1.992</v>
      </c>
      <c r="E21" s="51">
        <f>D21/2</f>
        <v>0.996</v>
      </c>
      <c r="F21" s="52">
        <v>210.4</v>
      </c>
      <c r="G21" s="48">
        <f>(F21/C21*8)</f>
        <v>2.397720797720798</v>
      </c>
      <c r="H21" s="54">
        <f>(126.8*G21-46.7)</f>
        <v>257.3309971509972</v>
      </c>
      <c r="I21" s="48"/>
      <c r="J21" s="53">
        <f t="shared" si="0"/>
        <v>306.90826210826214</v>
      </c>
      <c r="K21" s="49"/>
      <c r="L21" s="55" t="s">
        <v>30</v>
      </c>
      <c r="M21" s="48"/>
      <c r="N21" s="54">
        <f>(133*G21-43.6)</f>
        <v>275.2968660968661</v>
      </c>
      <c r="O21" s="34">
        <v>5</v>
      </c>
      <c r="P21" s="6">
        <v>0.38</v>
      </c>
      <c r="Q21" s="25">
        <v>46</v>
      </c>
      <c r="R21" s="6">
        <f>Q21/$Q$44*8</f>
        <v>0.5242165242165242</v>
      </c>
      <c r="S21" s="11"/>
      <c r="T21" s="25">
        <v>46</v>
      </c>
      <c r="U21" s="24">
        <f>T21/$T$44*8</f>
        <v>0.5168539325842697</v>
      </c>
      <c r="V21" s="24">
        <v>0.52</v>
      </c>
      <c r="W21" s="45">
        <f>V21/R$24*Q$24</f>
        <v>45.63</v>
      </c>
    </row>
    <row r="22" spans="1:23" ht="12.75">
      <c r="A22" s="26" t="s">
        <v>4</v>
      </c>
      <c r="B22" s="24">
        <v>2</v>
      </c>
      <c r="C22" s="25">
        <v>702</v>
      </c>
      <c r="D22" s="3">
        <v>2.02</v>
      </c>
      <c r="E22" s="37">
        <f>D22/2</f>
        <v>1.01</v>
      </c>
      <c r="F22" s="45">
        <v>214</v>
      </c>
      <c r="G22" s="24">
        <f>(F22/C22*8)</f>
        <v>2.438746438746439</v>
      </c>
      <c r="H22" s="34">
        <f>(126.8*G22-46.7)</f>
        <v>262.53304843304846</v>
      </c>
      <c r="I22" s="24"/>
      <c r="J22" s="76">
        <f t="shared" si="0"/>
        <v>312.15954415954417</v>
      </c>
      <c r="L22" s="38" t="s">
        <v>30</v>
      </c>
      <c r="M22" s="24"/>
      <c r="N22" s="34">
        <f>(133*G22-43.6)</f>
        <v>280.75327635327636</v>
      </c>
      <c r="O22" s="34">
        <v>8</v>
      </c>
      <c r="P22" s="6">
        <v>0.78</v>
      </c>
      <c r="Q22" s="25">
        <v>114</v>
      </c>
      <c r="R22" s="6">
        <f>Q22/$Q$44*8</f>
        <v>1.2991452991452992</v>
      </c>
      <c r="S22" s="11"/>
      <c r="T22" s="25">
        <v>114</v>
      </c>
      <c r="U22" s="24">
        <f>T22/$T$44*8</f>
        <v>1.2808988764044944</v>
      </c>
      <c r="V22" s="24">
        <v>1.3</v>
      </c>
      <c r="W22" s="45">
        <f>V22/R$24*Q$24</f>
        <v>114.075</v>
      </c>
    </row>
    <row r="23" spans="1:23" ht="12.75">
      <c r="A23" s="25"/>
      <c r="B23" s="24">
        <v>2</v>
      </c>
      <c r="C23" s="25">
        <v>711.6</v>
      </c>
      <c r="D23" s="3">
        <v>2.02</v>
      </c>
      <c r="E23" s="37">
        <f>D23/2</f>
        <v>1.01</v>
      </c>
      <c r="F23" s="45">
        <v>208</v>
      </c>
      <c r="G23" s="24">
        <f>(F23/C23*8)</f>
        <v>2.3383923552557615</v>
      </c>
      <c r="H23" s="34">
        <f>(126.8*G23-46.7)</f>
        <v>249.8081506464306</v>
      </c>
      <c r="I23" s="24"/>
      <c r="J23" s="76">
        <f t="shared" si="0"/>
        <v>299.3142214727375</v>
      </c>
      <c r="L23" s="38" t="s">
        <v>29</v>
      </c>
      <c r="M23" s="24"/>
      <c r="N23" s="34">
        <f>(133*G23-43.6)</f>
        <v>267.40618324901624</v>
      </c>
      <c r="O23" s="34">
        <v>11</v>
      </c>
      <c r="P23" s="6">
        <v>1.58</v>
      </c>
      <c r="Q23" s="25">
        <v>487</v>
      </c>
      <c r="R23" s="6">
        <f>Q23/$Q$44*8</f>
        <v>5.54985754985755</v>
      </c>
      <c r="S23" s="11"/>
      <c r="T23" s="25">
        <v>497</v>
      </c>
      <c r="U23" s="24">
        <f>T23/$T$44*8</f>
        <v>5.584269662921348</v>
      </c>
      <c r="V23" s="24">
        <v>5.55</v>
      </c>
      <c r="W23" s="45">
        <f>V23/R$24*Q$24</f>
        <v>487.0125</v>
      </c>
    </row>
    <row r="24" spans="1:23" ht="12.75">
      <c r="A24" s="25"/>
      <c r="B24" s="24"/>
      <c r="C24" s="25"/>
      <c r="D24" s="32"/>
      <c r="E24" s="37"/>
      <c r="F24" s="32"/>
      <c r="G24" s="25"/>
      <c r="H24" s="24"/>
      <c r="I24" s="24"/>
      <c r="J24" s="53"/>
      <c r="M24" s="24"/>
      <c r="N24" s="25"/>
      <c r="O24" s="34">
        <v>12</v>
      </c>
      <c r="P24" s="6">
        <v>2</v>
      </c>
      <c r="Q24" s="25">
        <v>702</v>
      </c>
      <c r="R24" s="6">
        <f>Q24/$Q$44*8</f>
        <v>8</v>
      </c>
      <c r="S24" s="11"/>
      <c r="T24" s="25">
        <v>712</v>
      </c>
      <c r="U24" s="24">
        <f>T24/$T$44*8</f>
        <v>8</v>
      </c>
      <c r="V24" s="24">
        <v>8</v>
      </c>
      <c r="W24" s="45">
        <f>V24/R$24*Q$24</f>
        <v>702</v>
      </c>
    </row>
    <row r="25" spans="2:21" ht="12.75">
      <c r="B25" s="24"/>
      <c r="C25" s="25"/>
      <c r="D25" s="3"/>
      <c r="E25" s="37"/>
      <c r="F25" s="45"/>
      <c r="G25" s="24"/>
      <c r="H25" s="34"/>
      <c r="I25" s="24"/>
      <c r="J25" s="53"/>
      <c r="M25" s="24"/>
      <c r="N25" s="34" t="s">
        <v>109</v>
      </c>
      <c r="O25" s="34"/>
      <c r="P25" s="24"/>
      <c r="Q25" s="45">
        <f>Q24/Q21</f>
        <v>15.26086956521739</v>
      </c>
      <c r="R25" s="24"/>
      <c r="S25" s="25"/>
      <c r="T25" s="25"/>
      <c r="U25" s="25"/>
    </row>
    <row r="26" spans="1:15" ht="12.75">
      <c r="A26" s="2" t="s">
        <v>76</v>
      </c>
      <c r="H26" s="35"/>
      <c r="J26" s="53"/>
      <c r="N26" s="26"/>
      <c r="O26" s="34"/>
    </row>
    <row r="27" spans="1:23" ht="12.75">
      <c r="A27" s="11" t="s">
        <v>24</v>
      </c>
      <c r="B27" s="11" t="s">
        <v>72</v>
      </c>
      <c r="C27" s="2" t="s">
        <v>54</v>
      </c>
      <c r="D27" s="8"/>
      <c r="E27" s="37"/>
      <c r="F27" s="45"/>
      <c r="G27" s="24"/>
      <c r="I27" s="24"/>
      <c r="J27" s="53"/>
      <c r="M27" s="24"/>
      <c r="N27" s="26"/>
      <c r="O27" s="34"/>
      <c r="Q27" s="46" t="s">
        <v>60</v>
      </c>
      <c r="S27" s="25"/>
      <c r="T27" s="47" t="s">
        <v>61</v>
      </c>
      <c r="V27" s="26" t="s">
        <v>112</v>
      </c>
      <c r="W27" s="40" t="s">
        <v>113</v>
      </c>
    </row>
    <row r="28" spans="1:23" ht="12.75">
      <c r="A28" s="11" t="s">
        <v>16</v>
      </c>
      <c r="B28" s="48">
        <v>1.08</v>
      </c>
      <c r="C28" s="49">
        <v>200</v>
      </c>
      <c r="D28" s="50">
        <v>0.903</v>
      </c>
      <c r="E28" s="51">
        <f>D28/2</f>
        <v>0.4515</v>
      </c>
      <c r="F28" s="52">
        <v>49.3</v>
      </c>
      <c r="G28" s="48">
        <f>(F28/C28*8)</f>
        <v>1.972</v>
      </c>
      <c r="H28" s="54">
        <f>(126.8*G28-46.7)</f>
        <v>203.3496</v>
      </c>
      <c r="I28" s="48" t="s">
        <v>4</v>
      </c>
      <c r="J28" s="53">
        <f t="shared" si="0"/>
        <v>252.416</v>
      </c>
      <c r="K28" s="49" t="s">
        <v>4</v>
      </c>
      <c r="L28" s="55" t="s">
        <v>30</v>
      </c>
      <c r="M28" s="48"/>
      <c r="N28" s="54">
        <f>(133*G28-43.6)</f>
        <v>218.67600000000002</v>
      </c>
      <c r="O28" s="34"/>
      <c r="P28" s="24">
        <v>0.15</v>
      </c>
      <c r="Q28" s="25">
        <v>4.94</v>
      </c>
      <c r="R28" s="24">
        <f>Q28/$Q$31*8</f>
        <v>0.19760000000000003</v>
      </c>
      <c r="S28" s="25"/>
      <c r="T28" s="26">
        <v>4.92</v>
      </c>
      <c r="U28" s="24">
        <f>T28/$T$31*8</f>
        <v>0.18742857142857142</v>
      </c>
      <c r="V28" s="24">
        <v>0.08</v>
      </c>
      <c r="W28" s="45">
        <f>V28/R$31*Q$31</f>
        <v>2</v>
      </c>
    </row>
    <row r="29" spans="1:23" ht="12.75">
      <c r="A29" s="26" t="s">
        <v>4</v>
      </c>
      <c r="B29" s="24">
        <v>1.08</v>
      </c>
      <c r="C29" s="25">
        <v>200</v>
      </c>
      <c r="D29" s="3">
        <v>0.89</v>
      </c>
      <c r="E29" s="37">
        <f>D29/2</f>
        <v>0.445</v>
      </c>
      <c r="F29" s="45">
        <v>48.2</v>
      </c>
      <c r="G29" s="24">
        <f>(F29/C29*8)</f>
        <v>1.9280000000000002</v>
      </c>
      <c r="H29" s="34">
        <f>(126.8*G29-46.7)</f>
        <v>197.7704</v>
      </c>
      <c r="I29" s="24" t="s">
        <v>4</v>
      </c>
      <c r="J29" s="76">
        <f t="shared" si="0"/>
        <v>246.78400000000002</v>
      </c>
      <c r="K29" s="25" t="s">
        <v>4</v>
      </c>
      <c r="L29" s="38" t="s">
        <v>30</v>
      </c>
      <c r="M29" s="24"/>
      <c r="N29" s="34">
        <f>(133*G29-43.6)</f>
        <v>212.82400000000004</v>
      </c>
      <c r="O29" s="34"/>
      <c r="P29" s="24">
        <v>0.25</v>
      </c>
      <c r="Q29" s="25">
        <v>30.4</v>
      </c>
      <c r="R29" s="24">
        <f>Q29/$Q$31*8</f>
        <v>1.216</v>
      </c>
      <c r="S29" s="25"/>
      <c r="T29" s="26">
        <v>30.3</v>
      </c>
      <c r="U29" s="24">
        <f>T29/$T$31*8</f>
        <v>1.1542857142857144</v>
      </c>
      <c r="V29" s="24">
        <v>1.1</v>
      </c>
      <c r="W29" s="45">
        <f>V29/R$31*Q$31</f>
        <v>27.500000000000004</v>
      </c>
    </row>
    <row r="30" spans="2:23" ht="12.75">
      <c r="B30" s="24">
        <v>1.08</v>
      </c>
      <c r="C30" s="25">
        <v>210.4</v>
      </c>
      <c r="D30" s="3">
        <v>0.89</v>
      </c>
      <c r="E30" s="37">
        <f>D30/2</f>
        <v>0.445</v>
      </c>
      <c r="F30" s="45">
        <v>47.4</v>
      </c>
      <c r="G30" s="24">
        <f>(F30/C30*8)</f>
        <v>1.8022813688212926</v>
      </c>
      <c r="H30" s="34">
        <f>(126.8*G30-46.7)</f>
        <v>181.82927756653987</v>
      </c>
      <c r="I30" s="24" t="s">
        <v>4</v>
      </c>
      <c r="J30" s="76">
        <f t="shared" si="0"/>
        <v>230.69201520912546</v>
      </c>
      <c r="K30" s="25" t="s">
        <v>4</v>
      </c>
      <c r="L30" s="38" t="s">
        <v>28</v>
      </c>
      <c r="M30" s="24"/>
      <c r="N30" s="34">
        <f>(133*G30-43.6)</f>
        <v>196.10342205323192</v>
      </c>
      <c r="O30" s="34"/>
      <c r="P30" s="24">
        <v>0.49</v>
      </c>
      <c r="Q30" s="25">
        <v>72.3</v>
      </c>
      <c r="R30" s="24">
        <f>Q30/$Q$31*8</f>
        <v>2.892</v>
      </c>
      <c r="S30" s="25"/>
      <c r="T30" s="26">
        <v>71.9</v>
      </c>
      <c r="U30" s="24">
        <f>T30/$T$31*8</f>
        <v>2.739047619047619</v>
      </c>
      <c r="V30" s="24">
        <v>2.73</v>
      </c>
      <c r="W30" s="45">
        <f>V30/R$31*Q$31</f>
        <v>68.25</v>
      </c>
    </row>
    <row r="31" spans="2:23" ht="12.75">
      <c r="B31" s="24"/>
      <c r="C31" s="25"/>
      <c r="D31" s="3"/>
      <c r="E31" s="37"/>
      <c r="F31" s="45"/>
      <c r="G31" s="24"/>
      <c r="H31" s="34"/>
      <c r="I31" s="24"/>
      <c r="J31" s="53"/>
      <c r="M31" s="24"/>
      <c r="N31" s="34"/>
      <c r="O31" s="34"/>
      <c r="P31" s="24">
        <v>1.08</v>
      </c>
      <c r="Q31" s="25">
        <v>200</v>
      </c>
      <c r="R31" s="24">
        <f>Q31/$Q$31*8</f>
        <v>8</v>
      </c>
      <c r="S31" s="25"/>
      <c r="T31" s="26">
        <v>210</v>
      </c>
      <c r="U31" s="24">
        <f>T31/$T$31*8</f>
        <v>8</v>
      </c>
      <c r="V31" s="24">
        <v>7.999</v>
      </c>
      <c r="W31" s="45">
        <f>V31/R$31*Q$31</f>
        <v>199.975</v>
      </c>
    </row>
    <row r="32" spans="2:23" ht="12.75">
      <c r="B32" s="24"/>
      <c r="C32" s="25"/>
      <c r="D32" s="3"/>
      <c r="E32" s="37"/>
      <c r="F32" s="45"/>
      <c r="G32" s="24"/>
      <c r="H32" s="34"/>
      <c r="I32" s="24"/>
      <c r="J32" s="53"/>
      <c r="M32" s="24"/>
      <c r="N32" s="34" t="s">
        <v>109</v>
      </c>
      <c r="O32" s="34"/>
      <c r="P32" s="24"/>
      <c r="Q32" s="45">
        <f>Q31/Q28</f>
        <v>40.48582995951417</v>
      </c>
      <c r="R32" s="24"/>
      <c r="S32" s="25"/>
      <c r="T32" s="25"/>
      <c r="U32" s="25"/>
      <c r="V32" s="24"/>
      <c r="W32" s="45"/>
    </row>
    <row r="33" spans="2:23" ht="12.75">
      <c r="B33" s="24"/>
      <c r="C33" s="25"/>
      <c r="D33" s="3"/>
      <c r="E33" s="37"/>
      <c r="F33" s="45"/>
      <c r="G33" s="24"/>
      <c r="H33" s="34"/>
      <c r="I33" s="24"/>
      <c r="J33" s="53"/>
      <c r="M33" s="24"/>
      <c r="N33" s="34"/>
      <c r="O33" s="34"/>
      <c r="P33" s="24"/>
      <c r="Q33" s="25"/>
      <c r="R33" s="24"/>
      <c r="S33" s="25"/>
      <c r="V33" s="24"/>
      <c r="W33" s="45"/>
    </row>
    <row r="34" spans="1:23" ht="12.75">
      <c r="A34" s="11" t="s">
        <v>17</v>
      </c>
      <c r="B34" s="48">
        <v>0.62</v>
      </c>
      <c r="C34" s="49">
        <v>103</v>
      </c>
      <c r="D34" s="50">
        <v>0.701</v>
      </c>
      <c r="E34" s="51">
        <f>D34/2</f>
        <v>0.3505</v>
      </c>
      <c r="F34" s="52">
        <v>38.1</v>
      </c>
      <c r="G34" s="48">
        <f>(F34/C34*8)</f>
        <v>2.9592233009708737</v>
      </c>
      <c r="H34" s="54">
        <f>(126.8*G34-46.7)</f>
        <v>328.5295145631068</v>
      </c>
      <c r="I34" s="48"/>
      <c r="J34" s="53">
        <f t="shared" si="0"/>
        <v>378.78058252427184</v>
      </c>
      <c r="K34" s="49"/>
      <c r="L34" s="55" t="s">
        <v>30</v>
      </c>
      <c r="M34" s="48"/>
      <c r="N34" s="54">
        <f>(133*G34-43.6)</f>
        <v>349.97669902912617</v>
      </c>
      <c r="O34" s="34"/>
      <c r="P34" s="24">
        <v>0.19</v>
      </c>
      <c r="Q34" s="25">
        <v>13.3</v>
      </c>
      <c r="R34" s="24">
        <f>Q34/$Q$37*8</f>
        <v>1.0330097087378642</v>
      </c>
      <c r="S34" s="25"/>
      <c r="T34" s="26">
        <v>13.3</v>
      </c>
      <c r="U34" s="24">
        <f>T34/$T$37*8</f>
        <v>1.0330097087378642</v>
      </c>
      <c r="V34" s="24">
        <v>1.03</v>
      </c>
      <c r="W34" s="45">
        <f>V34/R$37*Q$37</f>
        <v>13.26125</v>
      </c>
    </row>
    <row r="35" spans="2:23" ht="12.75">
      <c r="B35" s="24">
        <v>0.62</v>
      </c>
      <c r="C35" s="25">
        <v>103</v>
      </c>
      <c r="D35" s="3">
        <v>0.653</v>
      </c>
      <c r="E35" s="37">
        <f>D35/2</f>
        <v>0.3265</v>
      </c>
      <c r="F35" s="45">
        <v>39</v>
      </c>
      <c r="G35" s="24">
        <f>(F35/C35*8)</f>
        <v>3.029126213592233</v>
      </c>
      <c r="H35" s="34">
        <f>(126.8*G35-46.7)</f>
        <v>337.3932038834951</v>
      </c>
      <c r="I35" s="24"/>
      <c r="J35" s="76">
        <f t="shared" si="0"/>
        <v>387.7281553398058</v>
      </c>
      <c r="L35" s="38" t="s">
        <v>30</v>
      </c>
      <c r="M35" s="24"/>
      <c r="N35" s="34">
        <f>(133*G35-43.6)</f>
        <v>359.273786407767</v>
      </c>
      <c r="P35" s="24">
        <v>0.3</v>
      </c>
      <c r="Q35" s="25">
        <v>39.7</v>
      </c>
      <c r="R35" s="24">
        <f>Q35/$Q$37*8</f>
        <v>3.083495145631068</v>
      </c>
      <c r="T35" s="26">
        <v>39.5</v>
      </c>
      <c r="U35" s="24">
        <f>T35/$T$37*8</f>
        <v>3.0679611650485437</v>
      </c>
      <c r="V35" s="24">
        <v>3.06</v>
      </c>
      <c r="W35" s="45">
        <f>V35/R$37*Q$37</f>
        <v>39.3975</v>
      </c>
    </row>
    <row r="36" spans="1:23" ht="12.75">
      <c r="A36" s="26" t="s">
        <v>4</v>
      </c>
      <c r="B36" s="24">
        <v>0.62</v>
      </c>
      <c r="C36" s="25">
        <v>103.4</v>
      </c>
      <c r="D36" s="3">
        <v>0.653</v>
      </c>
      <c r="E36" s="37">
        <f>D36/2</f>
        <v>0.3265</v>
      </c>
      <c r="F36" s="45">
        <v>38.8</v>
      </c>
      <c r="G36" s="24">
        <f>(F36/C36*8)</f>
        <v>3.0019342359767887</v>
      </c>
      <c r="H36" s="34">
        <f>(126.8*G36-46.7)</f>
        <v>333.9452611218568</v>
      </c>
      <c r="I36" s="24"/>
      <c r="J36" s="76">
        <f t="shared" si="0"/>
        <v>384.24758220502895</v>
      </c>
      <c r="L36" s="38" t="s">
        <v>28</v>
      </c>
      <c r="M36" s="24"/>
      <c r="N36" s="34">
        <f>(133*G36-43.6)</f>
        <v>355.65725338491285</v>
      </c>
      <c r="O36" s="34"/>
      <c r="P36" s="24">
        <v>0.38</v>
      </c>
      <c r="Q36" s="25">
        <v>46</v>
      </c>
      <c r="R36" s="24">
        <f>Q36/$Q$37*8</f>
        <v>3.5728155339805827</v>
      </c>
      <c r="S36" s="25"/>
      <c r="T36" s="26">
        <v>46</v>
      </c>
      <c r="U36" s="24">
        <f>T36/$T$37*8</f>
        <v>3.5728155339805827</v>
      </c>
      <c r="V36" s="24">
        <v>3.56</v>
      </c>
      <c r="W36" s="45">
        <f>V36/R$37*Q$37</f>
        <v>45.835</v>
      </c>
    </row>
    <row r="37" spans="2:23" ht="12.75">
      <c r="B37" s="24"/>
      <c r="C37" s="25"/>
      <c r="D37" s="3"/>
      <c r="E37" s="37"/>
      <c r="F37" s="45"/>
      <c r="G37" s="24"/>
      <c r="H37" s="34"/>
      <c r="I37" s="24"/>
      <c r="J37" s="53"/>
      <c r="M37" s="24"/>
      <c r="N37" s="34"/>
      <c r="O37" s="34"/>
      <c r="P37" s="24">
        <v>0.62</v>
      </c>
      <c r="Q37" s="25">
        <v>103</v>
      </c>
      <c r="R37" s="24">
        <f>Q37/$Q$37*8</f>
        <v>8</v>
      </c>
      <c r="S37" s="25"/>
      <c r="T37" s="26">
        <v>103</v>
      </c>
      <c r="U37" s="24">
        <f>T37/$T$37*8</f>
        <v>8</v>
      </c>
      <c r="V37" s="24">
        <v>8</v>
      </c>
      <c r="W37" s="45">
        <f>V37/R$37*Q$37</f>
        <v>103</v>
      </c>
    </row>
    <row r="38" spans="2:23" ht="12.75">
      <c r="B38" s="24"/>
      <c r="C38" s="25"/>
      <c r="D38" s="3"/>
      <c r="E38" s="37"/>
      <c r="F38" s="45"/>
      <c r="G38" s="24"/>
      <c r="H38" s="34"/>
      <c r="I38" s="24"/>
      <c r="J38" s="53"/>
      <c r="M38" s="24"/>
      <c r="N38" s="34" t="s">
        <v>109</v>
      </c>
      <c r="O38" s="34"/>
      <c r="P38" s="24"/>
      <c r="Q38" s="45">
        <f>Q37/Q34</f>
        <v>7.744360902255639</v>
      </c>
      <c r="R38" s="24"/>
      <c r="S38" s="25"/>
      <c r="T38" s="25"/>
      <c r="U38" s="25"/>
      <c r="V38" s="24"/>
      <c r="W38" s="45"/>
    </row>
    <row r="39" spans="1:23" s="15" customFormat="1" ht="12.75">
      <c r="A39" s="15" t="s">
        <v>4</v>
      </c>
      <c r="B39" s="16">
        <v>0.62</v>
      </c>
      <c r="C39" s="17">
        <v>103.4</v>
      </c>
      <c r="D39" s="18">
        <v>0.624</v>
      </c>
      <c r="E39" s="19">
        <f>D39/2</f>
        <v>0.312</v>
      </c>
      <c r="F39" s="20">
        <v>39.3</v>
      </c>
      <c r="G39" s="16">
        <f>(F39/C39*8)</f>
        <v>3.040618955512572</v>
      </c>
      <c r="H39" s="21">
        <f>(126.8*G39-46.7)</f>
        <v>338.85048355899414</v>
      </c>
      <c r="I39" s="16"/>
      <c r="J39" s="53">
        <f t="shared" si="0"/>
        <v>389.1992263056092</v>
      </c>
      <c r="K39" s="17"/>
      <c r="L39" s="56"/>
      <c r="M39" s="16"/>
      <c r="N39" s="21">
        <f>(133*G39-43.6)</f>
        <v>360.80232108317205</v>
      </c>
      <c r="O39" s="21"/>
      <c r="P39" s="16"/>
      <c r="Q39" s="17"/>
      <c r="R39" s="16"/>
      <c r="S39" s="17"/>
      <c r="V39" s="16"/>
      <c r="W39" s="20"/>
    </row>
    <row r="40" spans="2:23" s="15" customFormat="1" ht="12.75">
      <c r="B40" s="16"/>
      <c r="C40" s="17"/>
      <c r="D40" s="18"/>
      <c r="E40" s="19"/>
      <c r="F40" s="20"/>
      <c r="G40" s="16"/>
      <c r="H40" s="21"/>
      <c r="I40" s="16"/>
      <c r="J40" s="53"/>
      <c r="K40" s="17"/>
      <c r="L40" s="56"/>
      <c r="M40" s="16"/>
      <c r="N40" s="21"/>
      <c r="O40" s="21"/>
      <c r="P40" s="16"/>
      <c r="Q40" s="17"/>
      <c r="R40" s="16"/>
      <c r="S40" s="17"/>
      <c r="V40" s="16"/>
      <c r="W40" s="20"/>
    </row>
    <row r="41" spans="1:23" ht="12.75">
      <c r="A41" s="11" t="s">
        <v>18</v>
      </c>
      <c r="B41" s="48">
        <v>2</v>
      </c>
      <c r="C41" s="49">
        <v>702</v>
      </c>
      <c r="D41" s="50">
        <v>1.992</v>
      </c>
      <c r="E41" s="51">
        <f>D41/2</f>
        <v>0.996</v>
      </c>
      <c r="F41" s="52">
        <v>210.4</v>
      </c>
      <c r="G41" s="48">
        <f>(F41/C41*8)</f>
        <v>2.397720797720798</v>
      </c>
      <c r="H41" s="54">
        <f>(126.8*G41-46.7)</f>
        <v>257.3309971509972</v>
      </c>
      <c r="I41" s="48"/>
      <c r="J41" s="53">
        <f t="shared" si="0"/>
        <v>306.90826210826214</v>
      </c>
      <c r="K41" s="49"/>
      <c r="L41" s="55" t="s">
        <v>30</v>
      </c>
      <c r="M41" s="48"/>
      <c r="N41" s="54">
        <f>(133*G41-43.6)</f>
        <v>275.2968660968661</v>
      </c>
      <c r="O41" s="34"/>
      <c r="P41" s="24">
        <v>0.78</v>
      </c>
      <c r="Q41" s="25">
        <v>114</v>
      </c>
      <c r="R41" s="24">
        <f>Q41/$Q$44*8</f>
        <v>1.2991452991452992</v>
      </c>
      <c r="S41" s="25"/>
      <c r="T41" s="26">
        <v>114</v>
      </c>
      <c r="U41" s="24">
        <f>T41/$T$44*8</f>
        <v>1.2808988764044944</v>
      </c>
      <c r="V41" s="24">
        <v>1.28</v>
      </c>
      <c r="W41" s="45">
        <f>V41/R$44*Q$44</f>
        <v>112.32000000000001</v>
      </c>
    </row>
    <row r="42" spans="1:23" ht="12.75">
      <c r="A42" s="26" t="s">
        <v>4</v>
      </c>
      <c r="B42" s="24">
        <v>2</v>
      </c>
      <c r="C42" s="25">
        <v>702</v>
      </c>
      <c r="D42" s="3">
        <v>2.02</v>
      </c>
      <c r="E42" s="37">
        <f>D42/2</f>
        <v>1.01</v>
      </c>
      <c r="F42" s="45">
        <v>214</v>
      </c>
      <c r="G42" s="24">
        <f>(F42/C42*8)</f>
        <v>2.438746438746439</v>
      </c>
      <c r="H42" s="34">
        <f>(126.8*G42-46.7)</f>
        <v>262.53304843304846</v>
      </c>
      <c r="I42" s="24"/>
      <c r="J42" s="76">
        <f t="shared" si="0"/>
        <v>312.15954415954417</v>
      </c>
      <c r="L42" s="38" t="s">
        <v>30</v>
      </c>
      <c r="M42" s="24"/>
      <c r="N42" s="34">
        <f>(133*G42-43.6)</f>
        <v>280.75327635327636</v>
      </c>
      <c r="O42" s="34"/>
      <c r="P42" s="24">
        <v>1.25</v>
      </c>
      <c r="Q42" s="25">
        <v>304</v>
      </c>
      <c r="R42" s="24">
        <f>Q42/$Q$44*8</f>
        <v>3.4643874643874644</v>
      </c>
      <c r="S42" s="25"/>
      <c r="T42" s="26">
        <v>314</v>
      </c>
      <c r="U42" s="24">
        <f>T42/$T$44*8</f>
        <v>3.5280898876404496</v>
      </c>
      <c r="V42" s="24">
        <v>3.53</v>
      </c>
      <c r="W42" s="45">
        <f>V42/R$44*Q$44</f>
        <v>309.7575</v>
      </c>
    </row>
    <row r="43" spans="1:23" ht="12.75">
      <c r="A43" s="25"/>
      <c r="B43" s="24">
        <v>2</v>
      </c>
      <c r="C43" s="25">
        <v>711.6</v>
      </c>
      <c r="D43" s="3">
        <v>2.02</v>
      </c>
      <c r="E43" s="37">
        <f>D43/2</f>
        <v>1.01</v>
      </c>
      <c r="F43" s="45">
        <v>208</v>
      </c>
      <c r="G43" s="24">
        <f>(F43/C43*8)</f>
        <v>2.3383923552557615</v>
      </c>
      <c r="H43" s="34">
        <f>(126.8*G43-46.7)</f>
        <v>249.8081506464306</v>
      </c>
      <c r="I43" s="24"/>
      <c r="J43" s="76">
        <f t="shared" si="0"/>
        <v>299.3142214727375</v>
      </c>
      <c r="L43" s="38" t="s">
        <v>29</v>
      </c>
      <c r="M43" s="24"/>
      <c r="N43" s="34">
        <f>(133*G43-43.6)</f>
        <v>267.40618324901624</v>
      </c>
      <c r="O43" s="34"/>
      <c r="P43" s="24">
        <v>1.58</v>
      </c>
      <c r="Q43" s="25">
        <v>487</v>
      </c>
      <c r="R43" s="24">
        <f>Q43/$Q$44*8</f>
        <v>5.54985754985755</v>
      </c>
      <c r="S43" s="25"/>
      <c r="T43" s="26">
        <v>497</v>
      </c>
      <c r="U43" s="24">
        <f>T43/$T$44*8</f>
        <v>5.584269662921348</v>
      </c>
      <c r="V43" s="24">
        <v>5.59</v>
      </c>
      <c r="W43" s="45">
        <f>V43/R$44*Q$44</f>
        <v>490.5225</v>
      </c>
    </row>
    <row r="44" spans="1:23" ht="12.75">
      <c r="A44" s="25"/>
      <c r="B44" s="24"/>
      <c r="C44" s="25"/>
      <c r="D44" s="32"/>
      <c r="E44" s="37"/>
      <c r="F44" s="32"/>
      <c r="G44" s="25"/>
      <c r="H44" s="24"/>
      <c r="I44" s="24"/>
      <c r="J44" s="53"/>
      <c r="M44" s="24"/>
      <c r="N44" s="25"/>
      <c r="O44" s="34"/>
      <c r="P44" s="24">
        <v>2</v>
      </c>
      <c r="Q44" s="25">
        <v>702</v>
      </c>
      <c r="R44" s="24">
        <f>Q44/$Q$44*8</f>
        <v>8</v>
      </c>
      <c r="S44" s="25"/>
      <c r="T44" s="26">
        <v>712</v>
      </c>
      <c r="U44" s="24">
        <f>T44/$T$44*8</f>
        <v>8</v>
      </c>
      <c r="V44" s="24">
        <v>8</v>
      </c>
      <c r="W44" s="45">
        <f>V44/R$44*Q$44</f>
        <v>702</v>
      </c>
    </row>
    <row r="45" spans="2:21" ht="12.75">
      <c r="B45" s="24"/>
      <c r="C45" s="25"/>
      <c r="D45" s="3"/>
      <c r="E45" s="37"/>
      <c r="F45" s="45"/>
      <c r="G45" s="24"/>
      <c r="H45" s="34"/>
      <c r="I45" s="24"/>
      <c r="J45" s="53"/>
      <c r="M45" s="24"/>
      <c r="N45" s="34" t="s">
        <v>109</v>
      </c>
      <c r="O45" s="34"/>
      <c r="P45" s="24"/>
      <c r="Q45" s="45">
        <f>Q44/Q41</f>
        <v>6.157894736842105</v>
      </c>
      <c r="R45" s="24"/>
      <c r="S45" s="25"/>
      <c r="T45" s="25"/>
      <c r="U45" s="25"/>
    </row>
    <row r="46" spans="2:21" ht="12.75">
      <c r="B46" s="24"/>
      <c r="C46" s="25"/>
      <c r="D46" s="3"/>
      <c r="E46" s="37"/>
      <c r="F46" s="45"/>
      <c r="G46" s="24"/>
      <c r="H46" s="34"/>
      <c r="I46" s="24"/>
      <c r="J46" s="53"/>
      <c r="M46" s="24"/>
      <c r="N46" s="34"/>
      <c r="O46" s="34"/>
      <c r="P46" s="24"/>
      <c r="Q46" s="45"/>
      <c r="R46" s="24"/>
      <c r="S46" s="25"/>
      <c r="T46" s="25"/>
      <c r="U46" s="25"/>
    </row>
    <row r="47" spans="1:21" ht="12.75">
      <c r="A47" s="2" t="s">
        <v>76</v>
      </c>
      <c r="B47" s="24"/>
      <c r="C47" s="25"/>
      <c r="D47" s="32"/>
      <c r="E47" s="37"/>
      <c r="F47" s="32"/>
      <c r="G47" s="25"/>
      <c r="H47" s="24"/>
      <c r="I47" s="24"/>
      <c r="J47" s="53"/>
      <c r="M47" s="24"/>
      <c r="N47" s="25"/>
      <c r="O47" s="34"/>
      <c r="P47" s="24"/>
      <c r="Q47" s="25"/>
      <c r="R47" s="24"/>
      <c r="S47" s="25"/>
      <c r="U47" s="24"/>
    </row>
    <row r="48" spans="1:22" ht="12.75">
      <c r="A48" s="11" t="s">
        <v>24</v>
      </c>
      <c r="B48" s="6" t="s">
        <v>73</v>
      </c>
      <c r="C48" s="11" t="s">
        <v>58</v>
      </c>
      <c r="D48" s="8"/>
      <c r="E48" s="37"/>
      <c r="F48" s="32"/>
      <c r="G48" s="25"/>
      <c r="H48" s="24"/>
      <c r="I48" s="24"/>
      <c r="J48" s="53"/>
      <c r="M48" s="24"/>
      <c r="N48" s="25"/>
      <c r="O48" s="34"/>
      <c r="P48" s="26"/>
      <c r="Q48" s="38" t="s">
        <v>62</v>
      </c>
      <c r="R48" s="24"/>
      <c r="S48" s="25"/>
      <c r="T48" s="26" t="s">
        <v>115</v>
      </c>
      <c r="U48" s="38" t="s">
        <v>62</v>
      </c>
      <c r="V48" s="24"/>
    </row>
    <row r="49" spans="1:23" ht="12.75">
      <c r="A49" s="11" t="s">
        <v>16</v>
      </c>
      <c r="B49" s="24">
        <v>0.65</v>
      </c>
      <c r="C49" s="49">
        <v>104</v>
      </c>
      <c r="D49" s="50">
        <v>0.903</v>
      </c>
      <c r="E49" s="51">
        <f>D49/2</f>
        <v>0.4515</v>
      </c>
      <c r="F49" s="29">
        <v>52.53</v>
      </c>
      <c r="G49" s="48">
        <f>(F49/C49*8)</f>
        <v>4.0407692307692304</v>
      </c>
      <c r="H49" s="54">
        <f>(126.8*G49-46.7)</f>
        <v>465.66953846153837</v>
      </c>
      <c r="I49" s="48" t="s">
        <v>4</v>
      </c>
      <c r="J49" s="53">
        <f t="shared" si="0"/>
        <v>517.2184615384615</v>
      </c>
      <c r="K49" s="49" t="s">
        <v>4</v>
      </c>
      <c r="L49" s="55" t="s">
        <v>59</v>
      </c>
      <c r="M49" s="48"/>
      <c r="N49" s="54">
        <f>(133*G49-43.6)</f>
        <v>493.8223076923076</v>
      </c>
      <c r="O49" s="34"/>
      <c r="P49" s="24">
        <v>0.15</v>
      </c>
      <c r="Q49" s="25">
        <v>5.31</v>
      </c>
      <c r="R49" s="24">
        <f>Q49/Q50*R50</f>
        <v>0.48179536679536683</v>
      </c>
      <c r="S49" s="25"/>
      <c r="T49" s="24">
        <v>0.15</v>
      </c>
      <c r="U49" s="25">
        <v>8.83</v>
      </c>
      <c r="V49" s="24">
        <f>U49/U50*V50</f>
        <v>0.6770146818923328</v>
      </c>
      <c r="W49" s="40" t="s">
        <v>117</v>
      </c>
    </row>
    <row r="50" spans="1:22" ht="12.75">
      <c r="A50" s="25"/>
      <c r="B50" s="24">
        <v>0.25</v>
      </c>
      <c r="C50" s="25">
        <v>51.8</v>
      </c>
      <c r="D50" s="3">
        <v>0.89</v>
      </c>
      <c r="E50" s="37">
        <f>D50/2</f>
        <v>0.445</v>
      </c>
      <c r="F50" s="30">
        <v>53.9</v>
      </c>
      <c r="G50" s="48">
        <f>(F50/C50*4.7)</f>
        <v>4.890540540540541</v>
      </c>
      <c r="H50" s="34">
        <f>(126.8*G50-46.7)</f>
        <v>573.4205405405405</v>
      </c>
      <c r="I50" s="24" t="s">
        <v>4</v>
      </c>
      <c r="J50" s="53">
        <f t="shared" si="0"/>
        <v>625.9891891891892</v>
      </c>
      <c r="K50" s="25" t="s">
        <v>4</v>
      </c>
      <c r="L50" s="55" t="s">
        <v>59</v>
      </c>
      <c r="M50" s="24"/>
      <c r="N50" s="34">
        <f>(133*G50-43.6)</f>
        <v>606.8418918918919</v>
      </c>
      <c r="O50" s="34"/>
      <c r="P50" s="24">
        <v>0.25</v>
      </c>
      <c r="Q50" s="25">
        <v>51.8</v>
      </c>
      <c r="R50" s="24">
        <v>4.7</v>
      </c>
      <c r="S50" s="25"/>
      <c r="T50" s="24">
        <v>0.25</v>
      </c>
      <c r="U50" s="25">
        <v>61.3</v>
      </c>
      <c r="V50" s="24">
        <v>4.7</v>
      </c>
    </row>
    <row r="51" spans="1:22" ht="12.75">
      <c r="A51" s="25"/>
      <c r="B51" s="24" t="s">
        <v>4</v>
      </c>
      <c r="C51" s="25" t="s">
        <v>4</v>
      </c>
      <c r="D51" s="32"/>
      <c r="E51" s="37"/>
      <c r="F51" s="32"/>
      <c r="G51" s="25"/>
      <c r="H51" s="24"/>
      <c r="I51" s="24"/>
      <c r="J51" s="53"/>
      <c r="M51" s="24"/>
      <c r="N51" s="25"/>
      <c r="O51" s="34"/>
      <c r="P51" s="24"/>
      <c r="Q51" s="25">
        <f>R51/R50*Q50</f>
        <v>88.17021276595744</v>
      </c>
      <c r="R51" s="24">
        <v>8</v>
      </c>
      <c r="S51" s="25"/>
      <c r="T51" s="24">
        <v>0.65</v>
      </c>
      <c r="U51" s="45">
        <f>V51/V50*U50</f>
        <v>104.34042553191489</v>
      </c>
      <c r="V51" s="24">
        <v>8</v>
      </c>
    </row>
    <row r="52" spans="1:19" ht="12.75">
      <c r="A52" s="2" t="s">
        <v>76</v>
      </c>
      <c r="B52" s="24"/>
      <c r="C52" s="25"/>
      <c r="D52" s="32"/>
      <c r="E52" s="37"/>
      <c r="F52" s="32"/>
      <c r="G52" s="25"/>
      <c r="H52" s="24"/>
      <c r="I52" s="24"/>
      <c r="J52" s="53"/>
      <c r="M52" s="24"/>
      <c r="N52" s="25"/>
      <c r="O52" s="34"/>
      <c r="P52" s="24"/>
      <c r="Q52" s="25"/>
      <c r="R52" s="24"/>
      <c r="S52" s="25"/>
    </row>
    <row r="53" spans="1:20" ht="12.75">
      <c r="A53" s="11" t="s">
        <v>23</v>
      </c>
      <c r="B53" s="6" t="s">
        <v>72</v>
      </c>
      <c r="C53" s="2" t="s">
        <v>55</v>
      </c>
      <c r="D53" s="8"/>
      <c r="E53" s="4"/>
      <c r="F53" s="5"/>
      <c r="G53" s="6"/>
      <c r="H53" s="24"/>
      <c r="I53" s="24"/>
      <c r="J53" s="53"/>
      <c r="M53" s="24"/>
      <c r="N53" s="34"/>
      <c r="O53" s="34"/>
      <c r="P53" s="24"/>
      <c r="Q53" s="46" t="s">
        <v>60</v>
      </c>
      <c r="S53" s="25"/>
      <c r="T53" s="47" t="s">
        <v>61</v>
      </c>
    </row>
    <row r="54" spans="1:21" ht="12.75">
      <c r="A54" s="11" t="s">
        <v>25</v>
      </c>
      <c r="B54" s="48">
        <v>1.08</v>
      </c>
      <c r="C54" s="49">
        <v>200</v>
      </c>
      <c r="D54" s="50">
        <v>0.903</v>
      </c>
      <c r="E54" s="51">
        <f>D54/2</f>
        <v>0.4515</v>
      </c>
      <c r="F54" s="52">
        <v>49.3</v>
      </c>
      <c r="G54" s="48">
        <f>(F54/C54*8)</f>
        <v>1.972</v>
      </c>
      <c r="H54" s="54">
        <f>(126.8*G54-46.7)</f>
        <v>203.3496</v>
      </c>
      <c r="I54" s="48" t="s">
        <v>4</v>
      </c>
      <c r="J54" s="53">
        <f t="shared" si="0"/>
        <v>252.416</v>
      </c>
      <c r="K54" s="49"/>
      <c r="L54" s="55" t="s">
        <v>30</v>
      </c>
      <c r="M54" s="48"/>
      <c r="N54" s="34">
        <f>(133*G54-43.6)</f>
        <v>218.67600000000002</v>
      </c>
      <c r="O54" s="34"/>
      <c r="P54" s="24">
        <v>0.15</v>
      </c>
      <c r="Q54" s="25">
        <v>4.94</v>
      </c>
      <c r="R54" s="24">
        <f>Q54/$C$54*8</f>
        <v>0.19760000000000003</v>
      </c>
      <c r="S54" s="25"/>
      <c r="T54" s="26">
        <v>4.92</v>
      </c>
      <c r="U54" s="24">
        <f>T54/$T$57*8</f>
        <v>0.18742857142857142</v>
      </c>
    </row>
    <row r="55" spans="1:21" ht="12.75">
      <c r="A55" s="26" t="s">
        <v>4</v>
      </c>
      <c r="B55" s="24">
        <v>1.08</v>
      </c>
      <c r="C55" s="25">
        <v>200</v>
      </c>
      <c r="D55" s="3">
        <v>0.89</v>
      </c>
      <c r="E55" s="37">
        <f>D55/2</f>
        <v>0.445</v>
      </c>
      <c r="F55" s="45">
        <v>48.2</v>
      </c>
      <c r="G55" s="24">
        <f>(F55/C55*8)</f>
        <v>1.9280000000000002</v>
      </c>
      <c r="H55" s="34">
        <f>(126.8*G55-46.7)</f>
        <v>197.7704</v>
      </c>
      <c r="I55" s="24" t="s">
        <v>4</v>
      </c>
      <c r="J55" s="53">
        <f t="shared" si="0"/>
        <v>246.78400000000002</v>
      </c>
      <c r="K55" s="25" t="s">
        <v>4</v>
      </c>
      <c r="L55" s="38" t="s">
        <v>30</v>
      </c>
      <c r="M55" s="24"/>
      <c r="N55" s="34">
        <f>(133*G55-43.6)</f>
        <v>212.82400000000004</v>
      </c>
      <c r="O55" s="34"/>
      <c r="P55" s="24">
        <v>0.25</v>
      </c>
      <c r="Q55" s="25">
        <v>30.4</v>
      </c>
      <c r="R55" s="24">
        <f>Q55/$C$54*8</f>
        <v>1.216</v>
      </c>
      <c r="S55" s="25"/>
      <c r="T55" s="26">
        <v>30.3</v>
      </c>
      <c r="U55" s="24">
        <f>T55/$T$57*8</f>
        <v>1.1542857142857144</v>
      </c>
    </row>
    <row r="56" spans="2:21" ht="12.75">
      <c r="B56" s="24">
        <v>1.08</v>
      </c>
      <c r="C56" s="25">
        <v>210.4</v>
      </c>
      <c r="D56" s="3">
        <v>0.89</v>
      </c>
      <c r="E56" s="37">
        <f>D56/2</f>
        <v>0.445</v>
      </c>
      <c r="F56" s="45">
        <v>47.4</v>
      </c>
      <c r="G56" s="24">
        <f>(F56/C56*8)</f>
        <v>1.8022813688212926</v>
      </c>
      <c r="H56" s="34">
        <f>(126.8*G56-46.7)</f>
        <v>181.82927756653987</v>
      </c>
      <c r="I56" s="24" t="s">
        <v>4</v>
      </c>
      <c r="J56" s="53">
        <f t="shared" si="0"/>
        <v>230.69201520912546</v>
      </c>
      <c r="K56" s="25" t="s">
        <v>4</v>
      </c>
      <c r="L56" s="38" t="s">
        <v>28</v>
      </c>
      <c r="M56" s="24"/>
      <c r="N56" s="34">
        <f>(133*G56-43.6)</f>
        <v>196.10342205323192</v>
      </c>
      <c r="O56" s="34"/>
      <c r="P56" s="24">
        <v>0.49</v>
      </c>
      <c r="Q56" s="25">
        <v>72.3</v>
      </c>
      <c r="R56" s="24">
        <f>Q56/$C$54*8</f>
        <v>2.892</v>
      </c>
      <c r="S56" s="25"/>
      <c r="T56" s="26">
        <v>71.9</v>
      </c>
      <c r="U56" s="24">
        <f>T56/$T$57*8</f>
        <v>2.739047619047619</v>
      </c>
    </row>
    <row r="57" spans="2:21" ht="12.75">
      <c r="B57" s="24"/>
      <c r="C57" s="25"/>
      <c r="D57" s="3"/>
      <c r="E57" s="37"/>
      <c r="F57" s="45"/>
      <c r="G57" s="24"/>
      <c r="H57" s="34"/>
      <c r="I57" s="24"/>
      <c r="J57" s="53"/>
      <c r="M57" s="24"/>
      <c r="N57" s="34"/>
      <c r="O57" s="34"/>
      <c r="P57" s="24">
        <v>1.08</v>
      </c>
      <c r="Q57" s="25">
        <v>200</v>
      </c>
      <c r="R57" s="24">
        <f>Q57/$C$54*8</f>
        <v>8</v>
      </c>
      <c r="S57" s="25"/>
      <c r="T57" s="26">
        <v>210</v>
      </c>
      <c r="U57" s="24">
        <f>T57/$T$57*8</f>
        <v>8</v>
      </c>
    </row>
    <row r="58" spans="2:21" ht="12.75">
      <c r="B58" s="24"/>
      <c r="C58" s="25"/>
      <c r="D58" s="3"/>
      <c r="E58" s="37"/>
      <c r="F58" s="45"/>
      <c r="G58" s="24"/>
      <c r="H58" s="34"/>
      <c r="I58" s="24"/>
      <c r="J58" s="53"/>
      <c r="M58" s="24"/>
      <c r="N58" s="34" t="s">
        <v>109</v>
      </c>
      <c r="O58" s="34"/>
      <c r="P58" s="24"/>
      <c r="Q58" s="45">
        <f>Q57/Q54</f>
        <v>40.48582995951417</v>
      </c>
      <c r="R58" s="24"/>
      <c r="S58" s="25"/>
      <c r="T58" s="25"/>
      <c r="U58" s="25"/>
    </row>
    <row r="59" spans="2:21" ht="12.75">
      <c r="B59" s="24"/>
      <c r="C59" s="25"/>
      <c r="D59" s="3"/>
      <c r="E59" s="37"/>
      <c r="F59" s="45"/>
      <c r="G59" s="24"/>
      <c r="H59" s="34"/>
      <c r="I59" s="24"/>
      <c r="J59" s="53"/>
      <c r="M59" s="24"/>
      <c r="N59" s="34"/>
      <c r="O59" s="34"/>
      <c r="P59" s="24"/>
      <c r="Q59" s="45"/>
      <c r="R59" s="24"/>
      <c r="S59" s="25"/>
      <c r="T59" s="25"/>
      <c r="U59" s="25"/>
    </row>
    <row r="60" spans="1:21" ht="12.75">
      <c r="A60" s="11" t="s">
        <v>17</v>
      </c>
      <c r="B60" s="48">
        <v>1.75</v>
      </c>
      <c r="C60" s="49">
        <v>565</v>
      </c>
      <c r="D60" s="50">
        <v>1.992</v>
      </c>
      <c r="E60" s="51">
        <f>D60/2</f>
        <v>0.996</v>
      </c>
      <c r="F60" s="52">
        <v>210.4</v>
      </c>
      <c r="G60" s="48">
        <f>(F60/C60*8)</f>
        <v>2.979115044247788</v>
      </c>
      <c r="H60" s="54">
        <f>(126.8*G60-46.7)</f>
        <v>331.0517876106195</v>
      </c>
      <c r="I60" s="48"/>
      <c r="J60" s="53">
        <f t="shared" si="0"/>
        <v>381.32672566371684</v>
      </c>
      <c r="K60" s="49"/>
      <c r="L60" s="55" t="s">
        <v>30</v>
      </c>
      <c r="M60" s="48"/>
      <c r="N60" s="34">
        <f>(133*G60-43.6)</f>
        <v>352.62230088495573</v>
      </c>
      <c r="O60" s="34"/>
      <c r="P60" s="24">
        <v>0.3</v>
      </c>
      <c r="Q60" s="25">
        <v>39.7</v>
      </c>
      <c r="R60" s="24">
        <f>Q60/$Q$63*8</f>
        <v>0.5621238938053098</v>
      </c>
      <c r="S60" s="25"/>
      <c r="T60" s="26">
        <v>39.5</v>
      </c>
      <c r="U60" s="24">
        <f>T60/$T$63*8</f>
        <v>0.5505226480836237</v>
      </c>
    </row>
    <row r="61" spans="1:21" ht="12.75">
      <c r="A61" s="26" t="s">
        <v>4</v>
      </c>
      <c r="B61" s="24">
        <v>1.75</v>
      </c>
      <c r="C61" s="25">
        <v>565</v>
      </c>
      <c r="D61" s="3">
        <v>2.02</v>
      </c>
      <c r="E61" s="37">
        <f>D61/2</f>
        <v>1.01</v>
      </c>
      <c r="F61" s="45">
        <v>214</v>
      </c>
      <c r="G61" s="24">
        <f>(F61/C61*8)</f>
        <v>3.0300884955752214</v>
      </c>
      <c r="H61" s="34">
        <f>(126.8*G61-46.7)</f>
        <v>337.51522123893807</v>
      </c>
      <c r="I61" s="24"/>
      <c r="J61" s="53">
        <f t="shared" si="0"/>
        <v>387.85132743362834</v>
      </c>
      <c r="L61" s="38" t="s">
        <v>30</v>
      </c>
      <c r="M61" s="24"/>
      <c r="N61" s="34">
        <f>(133*G61-43.6)</f>
        <v>359.4017699115044</v>
      </c>
      <c r="O61" s="34"/>
      <c r="P61" s="24">
        <v>0.75</v>
      </c>
      <c r="Q61" s="25">
        <v>109</v>
      </c>
      <c r="R61" s="24">
        <f>Q61/$Q$63*8</f>
        <v>1.5433628318584072</v>
      </c>
      <c r="S61" s="25"/>
      <c r="T61" s="26">
        <v>110</v>
      </c>
      <c r="U61" s="24">
        <f>T61/$T$63*8</f>
        <v>1.5331010452961673</v>
      </c>
    </row>
    <row r="62" spans="2:21" ht="12.75">
      <c r="B62" s="24">
        <v>1.75</v>
      </c>
      <c r="C62" s="25">
        <v>574</v>
      </c>
      <c r="D62" s="3">
        <v>2.02</v>
      </c>
      <c r="E62" s="37">
        <f>D62/2</f>
        <v>1.01</v>
      </c>
      <c r="F62" s="45">
        <v>208</v>
      </c>
      <c r="G62" s="24">
        <f>(F62/C62*8)</f>
        <v>2.8989547038327528</v>
      </c>
      <c r="H62" s="34">
        <f>(126.8*G62-46.7)</f>
        <v>320.88745644599305</v>
      </c>
      <c r="I62" s="24"/>
      <c r="J62" s="53">
        <f t="shared" si="0"/>
        <v>371.06620209059236</v>
      </c>
      <c r="L62" s="38" t="s">
        <v>28</v>
      </c>
      <c r="M62" s="24"/>
      <c r="N62" s="34">
        <f>(133*G62-43.6)</f>
        <v>341.9609756097561</v>
      </c>
      <c r="O62" s="34"/>
      <c r="P62" s="24">
        <v>1.25</v>
      </c>
      <c r="Q62" s="25">
        <v>304</v>
      </c>
      <c r="R62" s="24">
        <f>Q62/$Q$63*8</f>
        <v>4.304424778761062</v>
      </c>
      <c r="S62" s="25"/>
      <c r="T62" s="26">
        <v>314</v>
      </c>
      <c r="U62" s="24">
        <f>T62/$T$63*8</f>
        <v>4.376306620209059</v>
      </c>
    </row>
    <row r="63" spans="2:21" ht="12.75">
      <c r="B63" s="48"/>
      <c r="C63" s="49"/>
      <c r="D63" s="50"/>
      <c r="E63" s="51"/>
      <c r="F63" s="52"/>
      <c r="G63" s="48"/>
      <c r="H63" s="54"/>
      <c r="I63" s="48"/>
      <c r="J63" s="53"/>
      <c r="K63" s="49"/>
      <c r="L63" s="55"/>
      <c r="M63" s="48"/>
      <c r="N63" s="34"/>
      <c r="O63" s="34"/>
      <c r="P63" s="24">
        <v>1.75</v>
      </c>
      <c r="Q63" s="25">
        <v>565</v>
      </c>
      <c r="R63" s="24">
        <f>Q63/$Q$63*8</f>
        <v>8</v>
      </c>
      <c r="S63" s="25"/>
      <c r="T63" s="26">
        <v>574</v>
      </c>
      <c r="U63" s="24">
        <f>T63/$T$63*8</f>
        <v>8</v>
      </c>
    </row>
    <row r="64" spans="2:21" ht="12.75">
      <c r="B64" s="24"/>
      <c r="C64" s="25"/>
      <c r="D64" s="3"/>
      <c r="E64" s="37"/>
      <c r="F64" s="45"/>
      <c r="G64" s="24"/>
      <c r="H64" s="34"/>
      <c r="I64" s="24"/>
      <c r="J64" s="53"/>
      <c r="M64" s="24"/>
      <c r="N64" s="34" t="s">
        <v>109</v>
      </c>
      <c r="O64" s="34"/>
      <c r="P64" s="24"/>
      <c r="Q64" s="45">
        <f>Q63/Q60</f>
        <v>14.231738035264483</v>
      </c>
      <c r="R64" s="24"/>
      <c r="S64" s="25"/>
      <c r="T64" s="25"/>
      <c r="U64" s="25"/>
    </row>
    <row r="65" spans="2:21" ht="12.75">
      <c r="B65" s="24"/>
      <c r="C65" s="25"/>
      <c r="D65" s="3"/>
      <c r="E65" s="37"/>
      <c r="F65" s="45"/>
      <c r="G65" s="24"/>
      <c r="H65" s="34"/>
      <c r="I65" s="24"/>
      <c r="J65" s="53"/>
      <c r="M65" s="24"/>
      <c r="N65" s="34"/>
      <c r="O65" s="34"/>
      <c r="P65" s="24"/>
      <c r="Q65" s="45"/>
      <c r="R65" s="24"/>
      <c r="S65" s="25"/>
      <c r="T65" s="25"/>
      <c r="U65" s="25"/>
    </row>
    <row r="66" spans="1:21" ht="12.75">
      <c r="A66" s="11" t="s">
        <v>18</v>
      </c>
      <c r="B66" s="48">
        <v>10</v>
      </c>
      <c r="C66" s="49">
        <v>16900</v>
      </c>
      <c r="D66" s="50">
        <v>6.992</v>
      </c>
      <c r="E66" s="51">
        <f>D66/2</f>
        <v>3.496</v>
      </c>
      <c r="F66" s="52">
        <v>2195</v>
      </c>
      <c r="G66" s="48">
        <f>(F66/C66*8)</f>
        <v>1.0390532544378699</v>
      </c>
      <c r="H66" s="54">
        <f>(126.8*G66-46.7)</f>
        <v>85.05195266272189</v>
      </c>
      <c r="I66" s="48"/>
      <c r="J66" s="53">
        <f t="shared" si="0"/>
        <v>132.99881656804735</v>
      </c>
      <c r="K66" s="49"/>
      <c r="L66" s="55" t="s">
        <v>30</v>
      </c>
      <c r="M66" s="48"/>
      <c r="N66" s="34">
        <f>(133*G66-43.6)</f>
        <v>94.5940828402367</v>
      </c>
      <c r="O66" s="34"/>
      <c r="P66" s="24">
        <v>2.5</v>
      </c>
      <c r="Q66" s="25">
        <v>1140</v>
      </c>
      <c r="R66" s="24">
        <f>Q66/$Q$69*8</f>
        <v>0.5396449704142012</v>
      </c>
      <c r="S66" s="25"/>
      <c r="T66" s="26">
        <v>1140</v>
      </c>
      <c r="U66" s="24">
        <f>T66/$T$69*8</f>
        <v>0.5428571428571428</v>
      </c>
    </row>
    <row r="67" spans="1:21" ht="12.75">
      <c r="A67" s="26" t="s">
        <v>4</v>
      </c>
      <c r="B67" s="24">
        <v>10</v>
      </c>
      <c r="C67" s="25">
        <v>16900</v>
      </c>
      <c r="D67" s="3">
        <v>7</v>
      </c>
      <c r="E67" s="37">
        <f>D67/2</f>
        <v>3.5</v>
      </c>
      <c r="F67" s="45">
        <v>2210</v>
      </c>
      <c r="G67" s="24">
        <f>(F67/C67*8)</f>
        <v>1.0461538461538462</v>
      </c>
      <c r="H67" s="34">
        <f>(126.8*G67-46.7)</f>
        <v>85.95230769230768</v>
      </c>
      <c r="I67" s="24"/>
      <c r="J67" s="53">
        <f t="shared" si="0"/>
        <v>133.90769230769232</v>
      </c>
      <c r="L67" s="38" t="s">
        <v>30</v>
      </c>
      <c r="M67" s="24"/>
      <c r="N67" s="34">
        <f>(133*G67-43.6)</f>
        <v>95.53846153846155</v>
      </c>
      <c r="O67" s="34"/>
      <c r="P67" s="24">
        <v>3.5</v>
      </c>
      <c r="Q67" s="25">
        <v>2170</v>
      </c>
      <c r="R67" s="24">
        <f>Q67/$Q$69*8</f>
        <v>1.0272189349112426</v>
      </c>
      <c r="S67" s="25"/>
      <c r="T67" s="26">
        <v>2170</v>
      </c>
      <c r="U67" s="24">
        <f>T67/$T$69*8</f>
        <v>1.0333333333333334</v>
      </c>
    </row>
    <row r="68" spans="1:21" ht="12.75">
      <c r="A68" s="25"/>
      <c r="B68" s="24">
        <v>10</v>
      </c>
      <c r="C68" s="25">
        <v>16880</v>
      </c>
      <c r="D68" s="3">
        <v>7</v>
      </c>
      <c r="E68" s="37">
        <f>D68/2</f>
        <v>3.5</v>
      </c>
      <c r="F68" s="45">
        <v>2120</v>
      </c>
      <c r="G68" s="24">
        <f>(F68/C68*8)</f>
        <v>1.004739336492891</v>
      </c>
      <c r="H68" s="34">
        <f>(126.8*G68-46.7)</f>
        <v>80.70094786729857</v>
      </c>
      <c r="I68" s="24"/>
      <c r="J68" s="53">
        <f t="shared" si="0"/>
        <v>128.60663507109004</v>
      </c>
      <c r="L68" s="38" t="s">
        <v>28</v>
      </c>
      <c r="M68" s="24"/>
      <c r="N68" s="34">
        <f>(133*G68-43.6)</f>
        <v>90.03033175355449</v>
      </c>
      <c r="O68" s="34"/>
      <c r="P68" s="24">
        <v>5</v>
      </c>
      <c r="Q68" s="25">
        <v>4300</v>
      </c>
      <c r="R68" s="24">
        <f>Q68/$Q$69*8</f>
        <v>2.035502958579882</v>
      </c>
      <c r="S68" s="25"/>
      <c r="T68" s="26">
        <v>4310</v>
      </c>
      <c r="U68" s="24">
        <f>T68/$T$69*8</f>
        <v>2.052380952380952</v>
      </c>
    </row>
    <row r="69" spans="1:21" ht="12.75">
      <c r="A69" s="25"/>
      <c r="B69" s="24"/>
      <c r="C69" s="25"/>
      <c r="D69" s="32"/>
      <c r="E69" s="37"/>
      <c r="F69" s="32"/>
      <c r="G69" s="25"/>
      <c r="H69" s="24"/>
      <c r="I69" s="24"/>
      <c r="J69" s="11"/>
      <c r="M69" s="24"/>
      <c r="N69" s="25"/>
      <c r="O69" s="34"/>
      <c r="P69" s="24">
        <v>10</v>
      </c>
      <c r="Q69" s="25">
        <v>16900</v>
      </c>
      <c r="R69" s="24">
        <f>Q69/$Q$69*8</f>
        <v>8</v>
      </c>
      <c r="S69" s="25"/>
      <c r="T69" s="26">
        <v>16800</v>
      </c>
      <c r="U69" s="24">
        <f>T69/$T$69*8</f>
        <v>8</v>
      </c>
    </row>
    <row r="70" spans="2:21" ht="12.75">
      <c r="B70" s="24"/>
      <c r="C70" s="25"/>
      <c r="D70" s="3"/>
      <c r="E70" s="37"/>
      <c r="F70" s="45"/>
      <c r="G70" s="24"/>
      <c r="H70" s="34"/>
      <c r="I70" s="24"/>
      <c r="J70" s="7"/>
      <c r="M70" s="24"/>
      <c r="N70" s="34" t="s">
        <v>109</v>
      </c>
      <c r="O70" s="34"/>
      <c r="P70" s="24"/>
      <c r="Q70" s="45">
        <f>Q69/Q66</f>
        <v>14.824561403508772</v>
      </c>
      <c r="R70" s="24"/>
      <c r="S70" s="25"/>
      <c r="T70" s="25"/>
      <c r="U70" s="25"/>
    </row>
    <row r="71" spans="2:21" ht="12.75">
      <c r="B71" s="24"/>
      <c r="C71" s="25"/>
      <c r="D71" s="3"/>
      <c r="E71" s="37"/>
      <c r="F71" s="45"/>
      <c r="G71" s="24"/>
      <c r="H71" s="34"/>
      <c r="I71" s="24"/>
      <c r="J71" s="7"/>
      <c r="M71" s="24"/>
      <c r="N71" s="34"/>
      <c r="O71" s="34"/>
      <c r="P71" s="24"/>
      <c r="Q71" s="45"/>
      <c r="R71" s="24"/>
      <c r="S71" s="25"/>
      <c r="T71" s="25"/>
      <c r="U71" s="25"/>
    </row>
    <row r="72" spans="1:21" ht="12.75">
      <c r="A72" s="2" t="s">
        <v>76</v>
      </c>
      <c r="B72" s="24"/>
      <c r="C72" s="25"/>
      <c r="D72" s="32"/>
      <c r="E72" s="37"/>
      <c r="F72" s="32"/>
      <c r="G72" s="25"/>
      <c r="H72" s="24"/>
      <c r="I72" s="24"/>
      <c r="J72" s="11"/>
      <c r="M72" s="24"/>
      <c r="N72" s="25"/>
      <c r="O72" s="34"/>
      <c r="P72" s="24"/>
      <c r="Q72" s="25"/>
      <c r="R72" s="24"/>
      <c r="S72" s="25"/>
      <c r="U72" s="24"/>
    </row>
    <row r="73" spans="1:19" ht="12.75">
      <c r="A73" s="25"/>
      <c r="B73" s="24"/>
      <c r="C73" s="25"/>
      <c r="D73" s="32"/>
      <c r="E73" s="37"/>
      <c r="F73" s="32"/>
      <c r="G73" s="25"/>
      <c r="H73" s="58">
        <v>1024</v>
      </c>
      <c r="I73" s="58">
        <v>512</v>
      </c>
      <c r="J73" s="11">
        <v>1024</v>
      </c>
      <c r="K73" s="25">
        <v>512</v>
      </c>
      <c r="M73" s="24"/>
      <c r="N73" s="25">
        <v>1024</v>
      </c>
      <c r="O73" s="34">
        <v>512</v>
      </c>
      <c r="P73" s="24"/>
      <c r="Q73" s="25"/>
      <c r="R73" s="24"/>
      <c r="S73" s="25"/>
    </row>
    <row r="74" spans="1:17" ht="12.75">
      <c r="A74" s="11" t="s">
        <v>45</v>
      </c>
      <c r="B74" s="6" t="s">
        <v>74</v>
      </c>
      <c r="C74" s="2" t="s">
        <v>56</v>
      </c>
      <c r="D74" s="8" t="s">
        <v>4</v>
      </c>
      <c r="E74" s="9"/>
      <c r="F74" s="8"/>
      <c r="G74" s="10"/>
      <c r="H74" s="25" t="s">
        <v>67</v>
      </c>
      <c r="I74" s="34" t="s">
        <v>67</v>
      </c>
      <c r="J74" s="11" t="s">
        <v>67</v>
      </c>
      <c r="K74" s="25" t="s">
        <v>68</v>
      </c>
      <c r="L74" s="28"/>
      <c r="M74" s="7"/>
      <c r="N74" s="25" t="s">
        <v>67</v>
      </c>
      <c r="O74" s="34" t="s">
        <v>67</v>
      </c>
      <c r="Q74" s="38" t="s">
        <v>63</v>
      </c>
    </row>
    <row r="75" spans="1:18" ht="12.75">
      <c r="A75" s="26" t="s">
        <v>4</v>
      </c>
      <c r="B75" s="59">
        <v>0.8</v>
      </c>
      <c r="C75" s="60">
        <v>186</v>
      </c>
      <c r="D75" s="61">
        <v>0.903</v>
      </c>
      <c r="E75" s="62">
        <f>D75/2</f>
        <v>0.4515</v>
      </c>
      <c r="F75" s="29">
        <v>68.1</v>
      </c>
      <c r="G75" s="59">
        <f>(F75/C75*8)</f>
        <v>2.929032258064516</v>
      </c>
      <c r="H75" s="63">
        <f>(126.8*G75-46.7)</f>
        <v>324.70129032258063</v>
      </c>
      <c r="I75" s="63">
        <f>H75/2</f>
        <v>162.35064516129032</v>
      </c>
      <c r="J75" s="64">
        <f>$G75*128</f>
        <v>374.916129032258</v>
      </c>
      <c r="K75" s="63">
        <f>J75/2</f>
        <v>187.458064516129</v>
      </c>
      <c r="L75" s="65"/>
      <c r="M75" s="64"/>
      <c r="N75" s="63">
        <f>(133*G75-43.6)</f>
        <v>345.96129032258057</v>
      </c>
      <c r="O75" s="63">
        <f>N75/2</f>
        <v>172.98064516129028</v>
      </c>
      <c r="P75" s="24">
        <v>0.15</v>
      </c>
      <c r="Q75" s="25">
        <v>6.04</v>
      </c>
      <c r="R75" s="24">
        <f>Q75/$Q$78*8</f>
        <v>0.2597849462365591</v>
      </c>
    </row>
    <row r="76" spans="2:23" s="15" customFormat="1" ht="12.75">
      <c r="B76" s="24">
        <v>0.8</v>
      </c>
      <c r="C76" s="25">
        <v>186</v>
      </c>
      <c r="D76" s="3">
        <v>0.89</v>
      </c>
      <c r="E76" s="37">
        <f>D76/2</f>
        <v>0.445</v>
      </c>
      <c r="F76" s="45">
        <v>70</v>
      </c>
      <c r="G76" s="24">
        <f>(F76/C76*8)</f>
        <v>3.010752688172043</v>
      </c>
      <c r="H76" s="34">
        <f>(126.8*G76-46.7)</f>
        <v>335.06344086021505</v>
      </c>
      <c r="I76" s="34">
        <f>H76/2</f>
        <v>167.53172043010753</v>
      </c>
      <c r="J76" s="75">
        <f aca="true" t="shared" si="1" ref="J76:J85">$G76*128</f>
        <v>385.3763440860215</v>
      </c>
      <c r="K76" s="34">
        <f>J76/2</f>
        <v>192.68817204301075</v>
      </c>
      <c r="L76" s="28"/>
      <c r="M76" s="7"/>
      <c r="N76" s="34">
        <f>(133*G76-43.6)</f>
        <v>356.8301075268817</v>
      </c>
      <c r="O76" s="34">
        <f>N76/2</f>
        <v>178.41505376344085</v>
      </c>
      <c r="P76" s="24">
        <v>0.25</v>
      </c>
      <c r="Q76" s="25">
        <v>59.8</v>
      </c>
      <c r="R76" s="24">
        <f>Q76/$Q$78*8</f>
        <v>2.572043010752688</v>
      </c>
      <c r="W76" s="91"/>
    </row>
    <row r="77" spans="1:18" ht="12.75">
      <c r="A77" s="26" t="s">
        <v>4</v>
      </c>
      <c r="B77" s="24">
        <v>0.8</v>
      </c>
      <c r="C77" s="25">
        <v>186</v>
      </c>
      <c r="D77" s="3">
        <v>1.011</v>
      </c>
      <c r="E77" s="37">
        <f>D77/2</f>
        <v>0.5055</v>
      </c>
      <c r="F77" s="45">
        <v>65</v>
      </c>
      <c r="G77" s="24">
        <f>(F77/C77*8)</f>
        <v>2.795698924731183</v>
      </c>
      <c r="H77" s="34">
        <f>(126.8*G77-46.7)</f>
        <v>307.794623655914</v>
      </c>
      <c r="I77" s="34">
        <f>H77/2</f>
        <v>153.897311827957</v>
      </c>
      <c r="J77" s="75">
        <f t="shared" si="1"/>
        <v>357.8494623655914</v>
      </c>
      <c r="K77" s="34">
        <f>J77/2</f>
        <v>178.9247311827957</v>
      </c>
      <c r="L77" s="28"/>
      <c r="M77" s="7"/>
      <c r="N77" s="34">
        <f>(133*G77-43.6)</f>
        <v>328.22795698924733</v>
      </c>
      <c r="O77" s="34">
        <f>N77/2</f>
        <v>164.11397849462367</v>
      </c>
      <c r="P77" s="24">
        <v>0.3</v>
      </c>
      <c r="Q77" s="25">
        <v>105</v>
      </c>
      <c r="R77" s="24">
        <f>Q77/$Q$78*8</f>
        <v>4.516129032258065</v>
      </c>
    </row>
    <row r="78" spans="4:18" ht="12.75">
      <c r="D78" s="26"/>
      <c r="E78" s="26"/>
      <c r="F78" s="26"/>
      <c r="I78" s="26"/>
      <c r="J78" s="75"/>
      <c r="K78" s="26"/>
      <c r="L78" s="26"/>
      <c r="M78" s="26"/>
      <c r="N78" s="26"/>
      <c r="P78" s="24">
        <v>0.8</v>
      </c>
      <c r="Q78" s="25">
        <v>186</v>
      </c>
      <c r="R78" s="24">
        <f>Q78/$Q$78*8</f>
        <v>8</v>
      </c>
    </row>
    <row r="79" spans="2:16" ht="12.75">
      <c r="B79" s="16">
        <v>0.8</v>
      </c>
      <c r="C79" s="17">
        <v>186</v>
      </c>
      <c r="D79" s="18">
        <v>0.945</v>
      </c>
      <c r="E79" s="19">
        <f>D79/2</f>
        <v>0.4725</v>
      </c>
      <c r="F79" s="20">
        <v>64</v>
      </c>
      <c r="G79" s="16">
        <f>(F79/C79*8)</f>
        <v>2.752688172043011</v>
      </c>
      <c r="H79" s="21">
        <f>(126.8*G79-46.7)</f>
        <v>302.3408602150538</v>
      </c>
      <c r="I79" s="21">
        <f>H79/2</f>
        <v>151.1704301075269</v>
      </c>
      <c r="J79" s="75">
        <f t="shared" si="1"/>
        <v>352.3440860215054</v>
      </c>
      <c r="K79" s="21">
        <f>J79/2</f>
        <v>176.1720430107527</v>
      </c>
      <c r="L79" s="22"/>
      <c r="M79" s="23"/>
      <c r="N79" s="21">
        <f>(133*G79-43.6)</f>
        <v>322.5075268817204</v>
      </c>
      <c r="O79" s="21">
        <f>N79/2</f>
        <v>161.2537634408602</v>
      </c>
      <c r="P79" s="24"/>
    </row>
    <row r="80" spans="2:16" ht="12.75">
      <c r="B80" s="24"/>
      <c r="H80" s="35"/>
      <c r="J80" s="75"/>
      <c r="L80" s="57"/>
      <c r="M80" s="14"/>
      <c r="N80" s="26"/>
      <c r="O80" s="34"/>
      <c r="P80" s="24"/>
    </row>
    <row r="81" spans="1:17" ht="12.75">
      <c r="A81" s="11" t="s">
        <v>46</v>
      </c>
      <c r="B81" s="6" t="s">
        <v>75</v>
      </c>
      <c r="C81" s="2" t="s">
        <v>56</v>
      </c>
      <c r="D81" s="8" t="s">
        <v>4</v>
      </c>
      <c r="E81" s="9"/>
      <c r="F81" s="8"/>
      <c r="G81" s="10"/>
      <c r="H81" s="35"/>
      <c r="J81" s="75"/>
      <c r="L81" s="57"/>
      <c r="M81" s="14"/>
      <c r="N81" s="26"/>
      <c r="O81" s="34"/>
      <c r="P81" s="24"/>
      <c r="Q81" s="38" t="s">
        <v>63</v>
      </c>
    </row>
    <row r="82" spans="1:18" ht="12.75">
      <c r="A82" s="26" t="s">
        <v>4</v>
      </c>
      <c r="B82" s="59">
        <v>0.3</v>
      </c>
      <c r="C82" s="60">
        <v>105</v>
      </c>
      <c r="D82" s="61">
        <v>0.903</v>
      </c>
      <c r="E82" s="62">
        <f>D82/2</f>
        <v>0.4515</v>
      </c>
      <c r="F82" s="29">
        <v>68.1</v>
      </c>
      <c r="G82" s="59">
        <f>(F82/C82*8)</f>
        <v>5.188571428571428</v>
      </c>
      <c r="H82" s="63">
        <f>(126.8*G82-46.7)</f>
        <v>611.210857142857</v>
      </c>
      <c r="I82" s="63">
        <f>H82/2</f>
        <v>305.6054285714285</v>
      </c>
      <c r="J82" s="64">
        <f t="shared" si="1"/>
        <v>664.1371428571427</v>
      </c>
      <c r="K82" s="63">
        <f>J82/2</f>
        <v>332.0685714285714</v>
      </c>
      <c r="L82" s="65"/>
      <c r="M82" s="64"/>
      <c r="N82" s="63">
        <f>(133*G82-43.6)</f>
        <v>646.4799999999999</v>
      </c>
      <c r="O82" s="63">
        <f>N82/2</f>
        <v>323.23999999999995</v>
      </c>
      <c r="P82" s="24">
        <v>0.15</v>
      </c>
      <c r="Q82" s="25">
        <v>6.04</v>
      </c>
      <c r="R82" s="24">
        <f>Q82/$Q$84*8</f>
        <v>0.4601904761904762</v>
      </c>
    </row>
    <row r="83" spans="2:23" s="15" customFormat="1" ht="12.75">
      <c r="B83" s="24">
        <v>0.3</v>
      </c>
      <c r="C83" s="25">
        <v>105</v>
      </c>
      <c r="D83" s="3">
        <v>0.89</v>
      </c>
      <c r="E83" s="37">
        <f>D83/2</f>
        <v>0.445</v>
      </c>
      <c r="F83" s="45">
        <v>70</v>
      </c>
      <c r="G83" s="24">
        <f>(F83/C83*8)</f>
        <v>5.333333333333333</v>
      </c>
      <c r="H83" s="34">
        <f>(126.8*G83-46.7)</f>
        <v>629.5666666666666</v>
      </c>
      <c r="I83" s="34">
        <f>H83/2</f>
        <v>314.7833333333333</v>
      </c>
      <c r="J83" s="75">
        <f t="shared" si="1"/>
        <v>682.6666666666666</v>
      </c>
      <c r="K83" s="34">
        <f>J83/2</f>
        <v>341.3333333333333</v>
      </c>
      <c r="L83" s="28"/>
      <c r="M83" s="7"/>
      <c r="N83" s="34">
        <f>(133*G83-43.6)</f>
        <v>665.7333333333332</v>
      </c>
      <c r="O83" s="34">
        <f>N83/2</f>
        <v>332.8666666666666</v>
      </c>
      <c r="P83" s="24">
        <v>0.25</v>
      </c>
      <c r="Q83" s="25">
        <v>59.8</v>
      </c>
      <c r="R83" s="24">
        <f>Q83/$Q$84*8</f>
        <v>4.556190476190476</v>
      </c>
      <c r="W83" s="91"/>
    </row>
    <row r="84" spans="1:18" ht="12.75">
      <c r="A84" s="26" t="s">
        <v>4</v>
      </c>
      <c r="B84" s="24">
        <v>0.3</v>
      </c>
      <c r="C84" s="25">
        <v>105</v>
      </c>
      <c r="D84" s="3">
        <v>1.011</v>
      </c>
      <c r="E84" s="37">
        <f>D84/2</f>
        <v>0.5055</v>
      </c>
      <c r="F84" s="45">
        <v>65</v>
      </c>
      <c r="G84" s="24">
        <f>(F84/C84*8)</f>
        <v>4.9523809523809526</v>
      </c>
      <c r="H84" s="34">
        <f>(126.8*G84-46.7)</f>
        <v>581.2619047619047</v>
      </c>
      <c r="I84" s="34">
        <f>H84/2</f>
        <v>290.63095238095235</v>
      </c>
      <c r="J84" s="75">
        <f t="shared" si="1"/>
        <v>633.9047619047619</v>
      </c>
      <c r="K84" s="34">
        <f>J84/2</f>
        <v>316.95238095238096</v>
      </c>
      <c r="L84" s="28"/>
      <c r="M84" s="7"/>
      <c r="N84" s="34">
        <f>(133*G84-43.6)</f>
        <v>615.0666666666667</v>
      </c>
      <c r="O84" s="34">
        <f>N84/2</f>
        <v>307.53333333333336</v>
      </c>
      <c r="P84" s="24">
        <v>0.3</v>
      </c>
      <c r="Q84" s="25">
        <v>105</v>
      </c>
      <c r="R84" s="24">
        <f>Q84/$Q$84*8</f>
        <v>8</v>
      </c>
    </row>
    <row r="85" spans="2:18" ht="12.75">
      <c r="B85" s="16">
        <v>0.3</v>
      </c>
      <c r="C85" s="17">
        <v>105</v>
      </c>
      <c r="D85" s="27">
        <v>0.945</v>
      </c>
      <c r="E85" s="19">
        <f>D85/2</f>
        <v>0.4725</v>
      </c>
      <c r="F85" s="20">
        <v>64</v>
      </c>
      <c r="G85" s="16">
        <f>(F85/C85*8)</f>
        <v>4.876190476190477</v>
      </c>
      <c r="H85" s="21">
        <f>(126.8*G85-46.7)</f>
        <v>571.6009523809523</v>
      </c>
      <c r="I85" s="21">
        <f>H85/2</f>
        <v>285.80047619047616</v>
      </c>
      <c r="J85" s="75">
        <f t="shared" si="1"/>
        <v>624.152380952381</v>
      </c>
      <c r="K85" s="21">
        <f>J85/2</f>
        <v>312.0761904761905</v>
      </c>
      <c r="L85" s="28"/>
      <c r="M85" s="7"/>
      <c r="N85" s="21">
        <f>(133*G85-43.6)</f>
        <v>604.9333333333334</v>
      </c>
      <c r="O85" s="21">
        <f>N85/2</f>
        <v>302.4666666666667</v>
      </c>
      <c r="P85" s="24"/>
      <c r="Q85" s="25"/>
      <c r="R85" s="24"/>
    </row>
    <row r="86" ht="12.75">
      <c r="P86" s="24"/>
    </row>
    <row r="87" spans="1:16" ht="12.75">
      <c r="A87" s="2" t="s">
        <v>76</v>
      </c>
      <c r="P87" s="24"/>
    </row>
    <row r="88" spans="8:16" ht="12.75">
      <c r="H88" s="25">
        <v>1024</v>
      </c>
      <c r="I88" s="58">
        <v>512</v>
      </c>
      <c r="J88" s="11">
        <v>1024</v>
      </c>
      <c r="K88" s="25">
        <v>512</v>
      </c>
      <c r="N88" s="58">
        <v>1024</v>
      </c>
      <c r="O88" s="25">
        <v>512</v>
      </c>
      <c r="P88" s="24"/>
    </row>
    <row r="89" spans="1:17" ht="12" customHeight="1">
      <c r="A89" s="11" t="s">
        <v>53</v>
      </c>
      <c r="B89" s="6" t="s">
        <v>74</v>
      </c>
      <c r="C89" s="2" t="s">
        <v>56</v>
      </c>
      <c r="D89" s="8" t="s">
        <v>57</v>
      </c>
      <c r="E89" s="9"/>
      <c r="F89" s="8"/>
      <c r="G89" s="10"/>
      <c r="H89" s="25" t="s">
        <v>67</v>
      </c>
      <c r="I89" s="34" t="s">
        <v>67</v>
      </c>
      <c r="J89" s="11" t="s">
        <v>67</v>
      </c>
      <c r="K89" s="25" t="s">
        <v>67</v>
      </c>
      <c r="L89" s="28"/>
      <c r="M89" s="7"/>
      <c r="N89" s="25" t="s">
        <v>67</v>
      </c>
      <c r="O89" s="34" t="s">
        <v>67</v>
      </c>
      <c r="P89" s="24"/>
      <c r="Q89" s="38" t="s">
        <v>63</v>
      </c>
    </row>
    <row r="90" spans="1:18" ht="12.75">
      <c r="A90" s="26" t="s">
        <v>4</v>
      </c>
      <c r="B90" s="59">
        <v>0.3</v>
      </c>
      <c r="C90" s="60">
        <v>105</v>
      </c>
      <c r="D90" s="61">
        <v>0.903</v>
      </c>
      <c r="E90" s="62">
        <f>D90/2</f>
        <v>0.4515</v>
      </c>
      <c r="F90" s="29">
        <v>68.1</v>
      </c>
      <c r="G90" s="59">
        <f>(F90/C90*8)</f>
        <v>5.188571428571428</v>
      </c>
      <c r="H90" s="63">
        <f>(126.8*G90-46.7)</f>
        <v>611.210857142857</v>
      </c>
      <c r="I90" s="63">
        <f>H90/2</f>
        <v>305.6054285714285</v>
      </c>
      <c r="J90" s="64">
        <f>$G90*128</f>
        <v>664.1371428571427</v>
      </c>
      <c r="K90" s="63">
        <f>J90/2</f>
        <v>332.0685714285714</v>
      </c>
      <c r="L90" s="65"/>
      <c r="M90" s="64"/>
      <c r="N90" s="63">
        <f>(133*G90-43.6)</f>
        <v>646.4799999999999</v>
      </c>
      <c r="O90" s="63">
        <f>N90/2</f>
        <v>323.23999999999995</v>
      </c>
      <c r="P90" s="24">
        <v>0.15</v>
      </c>
      <c r="Q90" s="25">
        <v>6.04</v>
      </c>
      <c r="R90" s="24">
        <f>Q90/$Q$93*8</f>
        <v>0.4601904761904762</v>
      </c>
    </row>
    <row r="91" spans="2:23" s="15" customFormat="1" ht="12.75">
      <c r="B91" s="24">
        <v>0.3</v>
      </c>
      <c r="C91" s="25">
        <v>105</v>
      </c>
      <c r="D91" s="3">
        <v>0.89</v>
      </c>
      <c r="E91" s="37">
        <f>D91/2</f>
        <v>0.445</v>
      </c>
      <c r="F91" s="45">
        <v>70</v>
      </c>
      <c r="G91" s="24">
        <f>(F91/C91*8)</f>
        <v>5.333333333333333</v>
      </c>
      <c r="H91" s="34">
        <f>(126.8*G91-46.7)</f>
        <v>629.5666666666666</v>
      </c>
      <c r="I91" s="34">
        <f>H91/2</f>
        <v>314.7833333333333</v>
      </c>
      <c r="J91" s="7">
        <f>$G91*128</f>
        <v>682.6666666666666</v>
      </c>
      <c r="K91" s="34">
        <f>J91/2</f>
        <v>341.3333333333333</v>
      </c>
      <c r="L91" s="28"/>
      <c r="M91" s="7"/>
      <c r="N91" s="34">
        <f>(133*G91-43.6)</f>
        <v>665.7333333333332</v>
      </c>
      <c r="O91" s="34">
        <f>N91/2</f>
        <v>332.8666666666666</v>
      </c>
      <c r="P91" s="24">
        <v>0.2</v>
      </c>
      <c r="Q91" s="25">
        <v>23.7</v>
      </c>
      <c r="R91" s="24">
        <f>Q91/$Q$93*8</f>
        <v>1.8057142857142856</v>
      </c>
      <c r="T91" s="26"/>
      <c r="W91" s="91"/>
    </row>
    <row r="92" spans="1:18" ht="12.75">
      <c r="A92" s="26" t="s">
        <v>4</v>
      </c>
      <c r="B92" s="24">
        <v>0.3</v>
      </c>
      <c r="C92" s="25">
        <v>105</v>
      </c>
      <c r="D92" s="3">
        <v>1.011</v>
      </c>
      <c r="E92" s="37">
        <f>D92/2</f>
        <v>0.5055</v>
      </c>
      <c r="F92" s="45">
        <v>65</v>
      </c>
      <c r="G92" s="24">
        <f>(F92/C92*8)</f>
        <v>4.9523809523809526</v>
      </c>
      <c r="H92" s="34">
        <f>(126.8*G92-46.7)</f>
        <v>581.2619047619047</v>
      </c>
      <c r="I92" s="34">
        <f>H92/2</f>
        <v>290.63095238095235</v>
      </c>
      <c r="J92" s="7">
        <f>$G92*128</f>
        <v>633.9047619047619</v>
      </c>
      <c r="K92" s="34">
        <f>J92/2</f>
        <v>316.95238095238096</v>
      </c>
      <c r="L92" s="28"/>
      <c r="M92" s="7"/>
      <c r="N92" s="34">
        <f>(133*G92-43.6)</f>
        <v>615.0666666666667</v>
      </c>
      <c r="O92" s="34">
        <f>N92/2</f>
        <v>307.53333333333336</v>
      </c>
      <c r="P92" s="24">
        <v>0.25</v>
      </c>
      <c r="Q92" s="25">
        <v>59.8</v>
      </c>
      <c r="R92" s="24">
        <f>Q92/$Q$93*8</f>
        <v>4.556190476190476</v>
      </c>
    </row>
    <row r="93" spans="2:18" ht="12.75">
      <c r="B93" s="16">
        <v>0.3</v>
      </c>
      <c r="C93" s="17">
        <v>105</v>
      </c>
      <c r="D93" s="18">
        <v>0.945</v>
      </c>
      <c r="E93" s="19">
        <f>D93/2</f>
        <v>0.4725</v>
      </c>
      <c r="F93" s="20">
        <v>64</v>
      </c>
      <c r="G93" s="16">
        <f>(F93/C93*8)</f>
        <v>4.876190476190477</v>
      </c>
      <c r="H93" s="21">
        <f>(126.8*G93-46.7)</f>
        <v>571.6009523809523</v>
      </c>
      <c r="I93" s="21">
        <f>H93/2</f>
        <v>285.80047619047616</v>
      </c>
      <c r="J93" s="7">
        <f>$G93*128</f>
        <v>624.152380952381</v>
      </c>
      <c r="K93" s="21">
        <f>J93/2</f>
        <v>312.0761904761905</v>
      </c>
      <c r="L93" s="22"/>
      <c r="M93" s="23"/>
      <c r="N93" s="21">
        <f>(133*G93-43.6)</f>
        <v>604.9333333333334</v>
      </c>
      <c r="O93" s="21">
        <f>N93/2</f>
        <v>302.4666666666667</v>
      </c>
      <c r="P93" s="24">
        <v>0.3</v>
      </c>
      <c r="Q93" s="25">
        <v>105</v>
      </c>
      <c r="R93" s="24">
        <f>Q93/$Q$93*8</f>
        <v>8</v>
      </c>
    </row>
    <row r="94" spans="2:16" ht="12.75">
      <c r="B94" s="24"/>
      <c r="H94" s="35"/>
      <c r="I94" s="14"/>
      <c r="L94" s="57"/>
      <c r="M94" s="14"/>
      <c r="N94" s="26"/>
      <c r="O94" s="34"/>
      <c r="P94" s="24"/>
    </row>
    <row r="95" spans="12:16" ht="12.75">
      <c r="L95" s="33"/>
      <c r="M95" s="32"/>
      <c r="N95" s="32"/>
      <c r="O95" s="32"/>
      <c r="P95" s="24"/>
    </row>
    <row r="96" spans="1:21" ht="12.75">
      <c r="A96" s="10" t="s">
        <v>0</v>
      </c>
      <c r="B96" s="26" t="s">
        <v>1</v>
      </c>
      <c r="C96" s="32">
        <v>0.261</v>
      </c>
      <c r="D96" s="32">
        <v>0.364</v>
      </c>
      <c r="E96" s="32">
        <v>0.5</v>
      </c>
      <c r="F96" s="32">
        <v>0.653</v>
      </c>
      <c r="G96" s="32">
        <v>0.89</v>
      </c>
      <c r="H96" s="32">
        <v>0.913</v>
      </c>
      <c r="I96" s="32">
        <v>0.721</v>
      </c>
      <c r="J96" s="3">
        <v>0.804</v>
      </c>
      <c r="K96" s="32">
        <v>0.945</v>
      </c>
      <c r="L96" s="32">
        <v>1.011</v>
      </c>
      <c r="M96" s="32">
        <v>1.09</v>
      </c>
      <c r="N96" s="32">
        <v>1.11</v>
      </c>
      <c r="O96" s="32">
        <v>2.02</v>
      </c>
      <c r="P96" s="32">
        <v>2.92</v>
      </c>
      <c r="Q96" s="32">
        <v>3.4</v>
      </c>
      <c r="R96" s="24">
        <v>4</v>
      </c>
      <c r="S96" s="32" t="s">
        <v>4</v>
      </c>
      <c r="T96" s="32">
        <v>4.92</v>
      </c>
      <c r="U96" s="25">
        <v>7.04</v>
      </c>
    </row>
    <row r="97" spans="2:21" ht="12.75">
      <c r="B97" s="26" t="s">
        <v>2</v>
      </c>
      <c r="C97" s="32"/>
      <c r="D97" s="32" t="s">
        <v>3</v>
      </c>
      <c r="E97" s="32" t="s">
        <v>3</v>
      </c>
      <c r="F97" s="32" t="s">
        <v>3</v>
      </c>
      <c r="G97" s="32" t="s">
        <v>3</v>
      </c>
      <c r="H97" s="32" t="s">
        <v>4</v>
      </c>
      <c r="I97" s="32"/>
      <c r="J97" s="3"/>
      <c r="K97" s="32" t="s">
        <v>3</v>
      </c>
      <c r="L97" s="32" t="s">
        <v>3</v>
      </c>
      <c r="M97" s="32"/>
      <c r="N97" s="32" t="s">
        <v>3</v>
      </c>
      <c r="O97" s="32" t="s">
        <v>3</v>
      </c>
      <c r="P97" s="32" t="s">
        <v>3</v>
      </c>
      <c r="Q97" s="32" t="s">
        <v>3</v>
      </c>
      <c r="R97" s="24" t="s">
        <v>3</v>
      </c>
      <c r="S97" s="32" t="s">
        <v>4</v>
      </c>
      <c r="T97" s="32" t="s">
        <v>3</v>
      </c>
      <c r="U97" s="32" t="s">
        <v>3</v>
      </c>
    </row>
    <row r="98" ht="12.75">
      <c r="P98" s="24"/>
    </row>
    <row r="99" spans="1:21" ht="12.75">
      <c r="A99" s="60" t="s">
        <v>69</v>
      </c>
      <c r="B99" s="60" t="s">
        <v>70</v>
      </c>
      <c r="C99" s="67" t="s">
        <v>35</v>
      </c>
      <c r="F99" s="60">
        <v>0.7</v>
      </c>
      <c r="J99" s="11"/>
      <c r="K99" s="68">
        <v>0.903</v>
      </c>
      <c r="N99" s="24"/>
      <c r="O99" s="62">
        <v>1.992</v>
      </c>
      <c r="Q99" s="25"/>
      <c r="R99" s="24"/>
      <c r="S99" s="25"/>
      <c r="U99" s="68">
        <v>6.992</v>
      </c>
    </row>
    <row r="100" ht="12.75">
      <c r="B100" s="26" t="s">
        <v>4</v>
      </c>
    </row>
    <row r="102" spans="1:19" ht="12.75">
      <c r="A102" s="2" t="s">
        <v>76</v>
      </c>
      <c r="B102" s="24"/>
      <c r="C102" s="25"/>
      <c r="D102" s="32"/>
      <c r="E102" s="37"/>
      <c r="F102" s="32"/>
      <c r="G102" s="25"/>
      <c r="H102" s="24"/>
      <c r="I102" s="24"/>
      <c r="J102" s="11"/>
      <c r="M102" s="24"/>
      <c r="N102" s="25"/>
      <c r="O102" s="34"/>
      <c r="P102" s="24"/>
      <c r="Q102" s="25"/>
      <c r="R102" s="24"/>
      <c r="S102" s="25"/>
    </row>
    <row r="103" spans="1:20" ht="12.75">
      <c r="A103" s="11" t="s">
        <v>79</v>
      </c>
      <c r="B103" s="6" t="s">
        <v>80</v>
      </c>
      <c r="C103" s="2" t="s">
        <v>81</v>
      </c>
      <c r="D103" s="8"/>
      <c r="E103" s="4" t="s">
        <v>87</v>
      </c>
      <c r="F103" s="5"/>
      <c r="G103" s="6"/>
      <c r="H103" s="24"/>
      <c r="I103" s="24"/>
      <c r="J103" s="7"/>
      <c r="M103" s="24"/>
      <c r="N103" s="34"/>
      <c r="O103" s="34"/>
      <c r="P103" s="24"/>
      <c r="Q103" s="46" t="s">
        <v>84</v>
      </c>
      <c r="S103" s="25"/>
      <c r="T103" s="47"/>
    </row>
    <row r="104" spans="1:21" ht="12.75">
      <c r="A104" s="11" t="s">
        <v>82</v>
      </c>
      <c r="B104" s="48">
        <v>9.98</v>
      </c>
      <c r="C104" s="49">
        <v>2960</v>
      </c>
      <c r="D104" s="50">
        <v>0.903</v>
      </c>
      <c r="E104" s="51">
        <f aca="true" t="shared" si="2" ref="E104:E109">D104/2</f>
        <v>0.4515</v>
      </c>
      <c r="F104" s="52">
        <v>23.2</v>
      </c>
      <c r="G104" s="48">
        <f aca="true" t="shared" si="3" ref="G104:G109">(F104/C104*8)</f>
        <v>0.0627027027027027</v>
      </c>
      <c r="H104" s="54">
        <f aca="true" t="shared" si="4" ref="H104:H109">(126.8*G104-46.7)</f>
        <v>-38.7492972972973</v>
      </c>
      <c r="I104" s="48" t="s">
        <v>4</v>
      </c>
      <c r="J104" s="53">
        <f>$G104*128</f>
        <v>8.025945945945946</v>
      </c>
      <c r="K104" s="49"/>
      <c r="L104" s="55" t="s">
        <v>83</v>
      </c>
      <c r="M104" s="48"/>
      <c r="N104" s="34">
        <f aca="true" t="shared" si="5" ref="N104:N109">(133*G104-43.6)</f>
        <v>-35.260540540540546</v>
      </c>
      <c r="O104" s="34"/>
      <c r="P104" s="26"/>
      <c r="Q104" s="26" t="s">
        <v>85</v>
      </c>
      <c r="R104" s="26"/>
      <c r="S104" s="25"/>
      <c r="U104" s="24"/>
    </row>
    <row r="105" spans="1:21" ht="12.75">
      <c r="A105" s="26" t="s">
        <v>4</v>
      </c>
      <c r="B105" s="48">
        <v>9.98</v>
      </c>
      <c r="C105" s="49">
        <v>2960</v>
      </c>
      <c r="D105" s="50">
        <v>1.992</v>
      </c>
      <c r="E105" s="51">
        <f t="shared" si="2"/>
        <v>0.996</v>
      </c>
      <c r="F105" s="52">
        <v>75</v>
      </c>
      <c r="G105" s="48">
        <f t="shared" si="3"/>
        <v>0.20270270270270271</v>
      </c>
      <c r="H105" s="54">
        <f t="shared" si="4"/>
        <v>-20.997297297297298</v>
      </c>
      <c r="I105" s="48" t="s">
        <v>4</v>
      </c>
      <c r="J105" s="53">
        <f aca="true" t="shared" si="6" ref="J105:J127">$G105*128</f>
        <v>25.945945945945947</v>
      </c>
      <c r="K105" s="49"/>
      <c r="L105" s="55" t="s">
        <v>83</v>
      </c>
      <c r="M105" s="48"/>
      <c r="N105" s="34">
        <f t="shared" si="5"/>
        <v>-16.64054054054054</v>
      </c>
      <c r="O105" s="34"/>
      <c r="P105" s="24">
        <v>1</v>
      </c>
      <c r="Q105" s="25">
        <v>58.6</v>
      </c>
      <c r="R105" s="24">
        <f>Q105/$C$104*8</f>
        <v>0.15837837837837837</v>
      </c>
      <c r="S105" s="25"/>
      <c r="U105" s="24"/>
    </row>
    <row r="106" spans="2:23" s="70" customFormat="1" ht="12.75">
      <c r="B106" s="71">
        <v>9.98</v>
      </c>
      <c r="C106" s="72">
        <v>2960</v>
      </c>
      <c r="D106" s="73">
        <v>3.4</v>
      </c>
      <c r="E106" s="74">
        <f t="shared" si="2"/>
        <v>1.7</v>
      </c>
      <c r="F106" s="30">
        <v>183</v>
      </c>
      <c r="G106" s="71">
        <f t="shared" si="3"/>
        <v>0.4945945945945946</v>
      </c>
      <c r="H106" s="76">
        <f t="shared" si="4"/>
        <v>16.01459459459459</v>
      </c>
      <c r="I106" s="71" t="s">
        <v>4</v>
      </c>
      <c r="J106" s="75">
        <f t="shared" si="6"/>
        <v>63.30810810810811</v>
      </c>
      <c r="K106" s="72"/>
      <c r="L106" s="77" t="s">
        <v>83</v>
      </c>
      <c r="M106" s="71"/>
      <c r="N106" s="76">
        <f t="shared" si="5"/>
        <v>22.181081081081082</v>
      </c>
      <c r="O106" s="76"/>
      <c r="P106" s="71">
        <v>3</v>
      </c>
      <c r="Q106" s="72">
        <v>357</v>
      </c>
      <c r="R106" s="71">
        <f>Q106/$C$104*8</f>
        <v>0.9648648648648649</v>
      </c>
      <c r="S106" s="72"/>
      <c r="U106" s="71"/>
      <c r="W106" s="92"/>
    </row>
    <row r="107" spans="2:23" s="70" customFormat="1" ht="12.75">
      <c r="B107" s="71">
        <v>9.98</v>
      </c>
      <c r="C107" s="72">
        <v>2960</v>
      </c>
      <c r="D107" s="73">
        <v>4</v>
      </c>
      <c r="E107" s="74">
        <f t="shared" si="2"/>
        <v>2</v>
      </c>
      <c r="F107" s="30">
        <v>247</v>
      </c>
      <c r="G107" s="71">
        <f t="shared" si="3"/>
        <v>0.6675675675675675</v>
      </c>
      <c r="H107" s="76">
        <f t="shared" si="4"/>
        <v>37.94756756756756</v>
      </c>
      <c r="I107" s="71" t="s">
        <v>4</v>
      </c>
      <c r="J107" s="75">
        <f t="shared" si="6"/>
        <v>85.44864864864864</v>
      </c>
      <c r="K107" s="72"/>
      <c r="L107" s="77" t="s">
        <v>83</v>
      </c>
      <c r="M107" s="71"/>
      <c r="N107" s="76">
        <f t="shared" si="5"/>
        <v>45.18648648648648</v>
      </c>
      <c r="O107" s="76"/>
      <c r="P107" s="71">
        <v>5</v>
      </c>
      <c r="Q107" s="72">
        <v>887.5</v>
      </c>
      <c r="R107" s="71">
        <f>Q107/$C$104*8</f>
        <v>2.3986486486486487</v>
      </c>
      <c r="S107" s="72"/>
      <c r="U107" s="71"/>
      <c r="W107" s="92"/>
    </row>
    <row r="108" spans="2:23" s="70" customFormat="1" ht="12.75">
      <c r="B108" s="71">
        <v>9.98</v>
      </c>
      <c r="C108" s="72">
        <v>2960</v>
      </c>
      <c r="D108" s="73">
        <v>4.92</v>
      </c>
      <c r="E108" s="74">
        <f t="shared" si="2"/>
        <v>2.46</v>
      </c>
      <c r="F108" s="30">
        <v>332</v>
      </c>
      <c r="G108" s="71">
        <f t="shared" si="3"/>
        <v>0.8972972972972973</v>
      </c>
      <c r="H108" s="76">
        <f t="shared" si="4"/>
        <v>67.07729729729729</v>
      </c>
      <c r="I108" s="71" t="s">
        <v>4</v>
      </c>
      <c r="J108" s="75">
        <f t="shared" si="6"/>
        <v>114.85405405405406</v>
      </c>
      <c r="K108" s="72"/>
      <c r="L108" s="77" t="s">
        <v>83</v>
      </c>
      <c r="M108" s="71"/>
      <c r="N108" s="76">
        <f t="shared" si="5"/>
        <v>75.74054054054054</v>
      </c>
      <c r="O108" s="76"/>
      <c r="P108" s="71">
        <v>7</v>
      </c>
      <c r="Q108" s="72">
        <v>1530</v>
      </c>
      <c r="R108" s="71">
        <f>Q108/$C$104*8</f>
        <v>4.135135135135135</v>
      </c>
      <c r="S108" s="72"/>
      <c r="U108" s="71"/>
      <c r="W108" s="92"/>
    </row>
    <row r="109" spans="2:21" ht="12.75">
      <c r="B109" s="48">
        <v>9.98</v>
      </c>
      <c r="C109" s="49">
        <v>2960</v>
      </c>
      <c r="D109" s="50">
        <v>6.992</v>
      </c>
      <c r="E109" s="51">
        <f t="shared" si="2"/>
        <v>3.496</v>
      </c>
      <c r="F109" s="52">
        <v>699.2</v>
      </c>
      <c r="G109" s="48">
        <f t="shared" si="3"/>
        <v>1.8897297297297297</v>
      </c>
      <c r="H109" s="54">
        <f t="shared" si="4"/>
        <v>192.91772972972973</v>
      </c>
      <c r="I109" s="48" t="s">
        <v>4</v>
      </c>
      <c r="J109" s="53">
        <f t="shared" si="6"/>
        <v>241.8854054054054</v>
      </c>
      <c r="K109" s="49"/>
      <c r="L109" s="55" t="s">
        <v>83</v>
      </c>
      <c r="M109" s="48"/>
      <c r="N109" s="34">
        <f t="shared" si="5"/>
        <v>207.73405405405407</v>
      </c>
      <c r="O109" s="34"/>
      <c r="P109" s="34">
        <v>9.98</v>
      </c>
      <c r="Q109" s="25">
        <v>2960</v>
      </c>
      <c r="R109" s="24">
        <f>Q109/$C$104*8</f>
        <v>8</v>
      </c>
      <c r="S109" s="25"/>
      <c r="U109" s="24"/>
    </row>
    <row r="110" spans="10:18" ht="12.75">
      <c r="J110" s="53">
        <f t="shared" si="6"/>
        <v>0</v>
      </c>
      <c r="R110" s="24"/>
    </row>
    <row r="111" ht="12.75">
      <c r="J111" s="53">
        <f t="shared" si="6"/>
        <v>0</v>
      </c>
    </row>
    <row r="112" spans="1:20" ht="12.75">
      <c r="A112" s="11" t="s">
        <v>79</v>
      </c>
      <c r="B112" s="6" t="s">
        <v>80</v>
      </c>
      <c r="C112" s="2" t="s">
        <v>81</v>
      </c>
      <c r="D112" s="8" t="s">
        <v>89</v>
      </c>
      <c r="E112" s="26"/>
      <c r="F112" s="78" t="s">
        <v>90</v>
      </c>
      <c r="G112" s="6"/>
      <c r="H112" s="24"/>
      <c r="I112" s="24"/>
      <c r="J112" s="53">
        <f t="shared" si="6"/>
        <v>0</v>
      </c>
      <c r="M112" s="24"/>
      <c r="N112" s="34"/>
      <c r="O112" s="34"/>
      <c r="P112" s="24"/>
      <c r="Q112" s="46" t="s">
        <v>84</v>
      </c>
      <c r="S112" s="25"/>
      <c r="T112" s="47"/>
    </row>
    <row r="113" spans="1:21" ht="12.75">
      <c r="A113" s="11" t="s">
        <v>82</v>
      </c>
      <c r="B113" s="48">
        <v>5</v>
      </c>
      <c r="C113" s="49">
        <v>887.5</v>
      </c>
      <c r="D113" s="50">
        <v>0.903</v>
      </c>
      <c r="E113" s="51">
        <f aca="true" t="shared" si="7" ref="E113:E118">D113/2</f>
        <v>0.4515</v>
      </c>
      <c r="F113" s="52">
        <v>23.2</v>
      </c>
      <c r="G113" s="48">
        <f aca="true" t="shared" si="8" ref="G113:G118">(F113/C113*8)</f>
        <v>0.20912676056338028</v>
      </c>
      <c r="H113" s="54">
        <f aca="true" t="shared" si="9" ref="H113:H118">(126.8*G113-46.7)</f>
        <v>-20.182726760563384</v>
      </c>
      <c r="I113" s="48" t="s">
        <v>4</v>
      </c>
      <c r="J113" s="53">
        <f t="shared" si="6"/>
        <v>26.768225352112676</v>
      </c>
      <c r="K113" s="49"/>
      <c r="L113" s="55" t="s">
        <v>83</v>
      </c>
      <c r="M113" s="48"/>
      <c r="N113" s="34">
        <f aca="true" t="shared" si="10" ref="N113:N118">(133*G113-43.6)</f>
        <v>-15.786140845070424</v>
      </c>
      <c r="O113" s="34"/>
      <c r="P113" s="26"/>
      <c r="Q113" s="26" t="s">
        <v>85</v>
      </c>
      <c r="R113" s="26"/>
      <c r="S113" s="25"/>
      <c r="U113" s="24"/>
    </row>
    <row r="114" spans="1:21" ht="12.75">
      <c r="A114" s="26" t="s">
        <v>4</v>
      </c>
      <c r="B114" s="48">
        <v>5</v>
      </c>
      <c r="C114" s="49">
        <v>887.5</v>
      </c>
      <c r="D114" s="50">
        <v>1.992</v>
      </c>
      <c r="E114" s="51">
        <f t="shared" si="7"/>
        <v>0.996</v>
      </c>
      <c r="F114" s="52">
        <v>75</v>
      </c>
      <c r="G114" s="48">
        <f t="shared" si="8"/>
        <v>0.676056338028169</v>
      </c>
      <c r="H114" s="54">
        <f t="shared" si="9"/>
        <v>39.02394366197183</v>
      </c>
      <c r="I114" s="48" t="s">
        <v>4</v>
      </c>
      <c r="J114" s="53">
        <f t="shared" si="6"/>
        <v>86.53521126760563</v>
      </c>
      <c r="K114" s="49"/>
      <c r="L114" s="55" t="s">
        <v>83</v>
      </c>
      <c r="M114" s="48"/>
      <c r="N114" s="34">
        <f t="shared" si="10"/>
        <v>46.31549295774648</v>
      </c>
      <c r="O114" s="34"/>
      <c r="P114" s="24">
        <v>1</v>
      </c>
      <c r="Q114" s="25">
        <v>58.6</v>
      </c>
      <c r="R114" s="24">
        <f>Q114/$C$104*8</f>
        <v>0.15837837837837837</v>
      </c>
      <c r="S114" s="25"/>
      <c r="U114" s="24"/>
    </row>
    <row r="115" spans="2:23" s="70" customFormat="1" ht="12.75">
      <c r="B115" s="48">
        <v>5</v>
      </c>
      <c r="C115" s="49">
        <v>887.5</v>
      </c>
      <c r="D115" s="73">
        <v>3.4</v>
      </c>
      <c r="E115" s="74">
        <f t="shared" si="7"/>
        <v>1.7</v>
      </c>
      <c r="F115" s="30">
        <v>183</v>
      </c>
      <c r="G115" s="71">
        <f t="shared" si="8"/>
        <v>1.6495774647887325</v>
      </c>
      <c r="H115" s="76">
        <f t="shared" si="9"/>
        <v>162.46642253521128</v>
      </c>
      <c r="I115" s="71" t="s">
        <v>4</v>
      </c>
      <c r="J115" s="75">
        <f t="shared" si="6"/>
        <v>211.14591549295776</v>
      </c>
      <c r="K115" s="72"/>
      <c r="L115" s="77" t="s">
        <v>83</v>
      </c>
      <c r="M115" s="71"/>
      <c r="N115" s="76">
        <f t="shared" si="10"/>
        <v>175.79380281690143</v>
      </c>
      <c r="O115" s="76"/>
      <c r="P115" s="71">
        <v>3</v>
      </c>
      <c r="Q115" s="72">
        <v>357</v>
      </c>
      <c r="R115" s="71">
        <f>Q115/$C$104*8</f>
        <v>0.9648648648648649</v>
      </c>
      <c r="S115" s="72"/>
      <c r="U115" s="71"/>
      <c r="W115" s="92"/>
    </row>
    <row r="116" spans="2:23" s="70" customFormat="1" ht="12.75">
      <c r="B116" s="48">
        <v>5</v>
      </c>
      <c r="C116" s="49">
        <v>887.5</v>
      </c>
      <c r="D116" s="73">
        <v>4</v>
      </c>
      <c r="E116" s="74">
        <f t="shared" si="7"/>
        <v>2</v>
      </c>
      <c r="F116" s="30">
        <v>247</v>
      </c>
      <c r="G116" s="71">
        <f t="shared" si="8"/>
        <v>2.2264788732394365</v>
      </c>
      <c r="H116" s="76">
        <f t="shared" si="9"/>
        <v>235.61752112676055</v>
      </c>
      <c r="I116" s="71" t="s">
        <v>4</v>
      </c>
      <c r="J116" s="75">
        <f t="shared" si="6"/>
        <v>284.98929577464787</v>
      </c>
      <c r="K116" s="72"/>
      <c r="L116" s="77" t="s">
        <v>83</v>
      </c>
      <c r="M116" s="71"/>
      <c r="N116" s="76">
        <f t="shared" si="10"/>
        <v>252.52169014084504</v>
      </c>
      <c r="O116" s="76"/>
      <c r="P116" s="71">
        <v>5</v>
      </c>
      <c r="Q116" s="72">
        <v>887.5</v>
      </c>
      <c r="R116" s="71">
        <f>Q116/$C$104*8</f>
        <v>2.3986486486486487</v>
      </c>
      <c r="S116" s="72"/>
      <c r="U116" s="71"/>
      <c r="W116" s="92"/>
    </row>
    <row r="117" spans="2:23" s="70" customFormat="1" ht="12.75">
      <c r="B117" s="48">
        <v>5</v>
      </c>
      <c r="C117" s="49">
        <v>887.5</v>
      </c>
      <c r="D117" s="73">
        <v>4.92</v>
      </c>
      <c r="E117" s="74">
        <f t="shared" si="7"/>
        <v>2.46</v>
      </c>
      <c r="F117" s="30">
        <v>332</v>
      </c>
      <c r="G117" s="71">
        <f t="shared" si="8"/>
        <v>2.9926760563380284</v>
      </c>
      <c r="H117" s="76">
        <f t="shared" si="9"/>
        <v>332.771323943662</v>
      </c>
      <c r="I117" s="71" t="s">
        <v>4</v>
      </c>
      <c r="J117" s="75">
        <f t="shared" si="6"/>
        <v>383.06253521126763</v>
      </c>
      <c r="K117" s="72"/>
      <c r="L117" s="77" t="s">
        <v>83</v>
      </c>
      <c r="M117" s="71"/>
      <c r="N117" s="76">
        <f t="shared" si="10"/>
        <v>354.42591549295776</v>
      </c>
      <c r="O117" s="76"/>
      <c r="P117" s="71">
        <v>7</v>
      </c>
      <c r="Q117" s="72">
        <v>1530</v>
      </c>
      <c r="R117" s="71">
        <f>Q117/$C$104*8</f>
        <v>4.135135135135135</v>
      </c>
      <c r="S117" s="72"/>
      <c r="U117" s="71"/>
      <c r="W117" s="92"/>
    </row>
    <row r="118" spans="2:21" ht="12.75">
      <c r="B118" s="48">
        <v>5</v>
      </c>
      <c r="C118" s="49">
        <v>887.5</v>
      </c>
      <c r="D118" s="50">
        <v>6.992</v>
      </c>
      <c r="E118" s="51">
        <f t="shared" si="7"/>
        <v>3.496</v>
      </c>
      <c r="F118" s="52">
        <v>699.2</v>
      </c>
      <c r="G118" s="48">
        <f t="shared" si="8"/>
        <v>6.302647887323944</v>
      </c>
      <c r="H118" s="54">
        <f t="shared" si="9"/>
        <v>752.4757521126761</v>
      </c>
      <c r="I118" s="48" t="s">
        <v>4</v>
      </c>
      <c r="J118" s="53">
        <f t="shared" si="6"/>
        <v>806.7389295774649</v>
      </c>
      <c r="K118" s="49"/>
      <c r="L118" s="55" t="s">
        <v>83</v>
      </c>
      <c r="M118" s="48"/>
      <c r="N118" s="34">
        <f t="shared" si="10"/>
        <v>794.6521690140846</v>
      </c>
      <c r="O118" s="34"/>
      <c r="P118" s="34">
        <v>9.98</v>
      </c>
      <c r="Q118" s="25">
        <v>2960</v>
      </c>
      <c r="R118" s="24">
        <f>Q118/$C$104*8</f>
        <v>8</v>
      </c>
      <c r="S118" s="25"/>
      <c r="U118" s="24"/>
    </row>
    <row r="119" spans="10:18" ht="12.75">
      <c r="J119" s="53">
        <f t="shared" si="6"/>
        <v>0</v>
      </c>
      <c r="R119" s="24"/>
    </row>
    <row r="120" ht="12.75">
      <c r="J120" s="53">
        <f t="shared" si="6"/>
        <v>0</v>
      </c>
    </row>
    <row r="121" spans="1:20" ht="12.75">
      <c r="A121" s="11" t="s">
        <v>79</v>
      </c>
      <c r="B121" s="6" t="s">
        <v>80</v>
      </c>
      <c r="C121" s="2" t="s">
        <v>81</v>
      </c>
      <c r="D121" s="8" t="s">
        <v>91</v>
      </c>
      <c r="E121" s="4"/>
      <c r="F121" s="5"/>
      <c r="G121" s="6"/>
      <c r="H121" s="24"/>
      <c r="I121" s="24"/>
      <c r="J121" s="53">
        <f t="shared" si="6"/>
        <v>0</v>
      </c>
      <c r="M121" s="24"/>
      <c r="N121" s="34"/>
      <c r="O121" s="34"/>
      <c r="P121" s="24"/>
      <c r="Q121" s="46" t="s">
        <v>84</v>
      </c>
      <c r="S121" s="25"/>
      <c r="T121" s="47"/>
    </row>
    <row r="122" spans="1:21" ht="12.75">
      <c r="A122" s="11" t="s">
        <v>82</v>
      </c>
      <c r="B122" s="48">
        <v>1</v>
      </c>
      <c r="C122" s="49">
        <v>58.6</v>
      </c>
      <c r="D122" s="50">
        <v>0.903</v>
      </c>
      <c r="E122" s="51">
        <f aca="true" t="shared" si="11" ref="E122:E127">D122/2</f>
        <v>0.4515</v>
      </c>
      <c r="F122" s="52">
        <v>23.2</v>
      </c>
      <c r="G122" s="48">
        <f aca="true" t="shared" si="12" ref="G122:G127">(F122/C122*8)</f>
        <v>3.167235494880546</v>
      </c>
      <c r="H122" s="54">
        <f aca="true" t="shared" si="13" ref="H122:H127">(126.8*G122-46.7)</f>
        <v>354.90546075085325</v>
      </c>
      <c r="I122" s="48" t="s">
        <v>4</v>
      </c>
      <c r="J122" s="53">
        <f t="shared" si="6"/>
        <v>405.4061433447099</v>
      </c>
      <c r="K122" s="49"/>
      <c r="L122" s="55" t="s">
        <v>83</v>
      </c>
      <c r="M122" s="48"/>
      <c r="N122" s="34">
        <f aca="true" t="shared" si="14" ref="N122:N127">(133*G122-43.6)</f>
        <v>377.6423208191126</v>
      </c>
      <c r="O122" s="34"/>
      <c r="P122" s="26"/>
      <c r="Q122" s="26" t="s">
        <v>85</v>
      </c>
      <c r="R122" s="26"/>
      <c r="S122" s="25"/>
      <c r="U122" s="24"/>
    </row>
    <row r="123" spans="1:21" ht="12.75">
      <c r="A123" s="26" t="s">
        <v>4</v>
      </c>
      <c r="B123" s="48">
        <v>1</v>
      </c>
      <c r="C123" s="49">
        <v>58.6</v>
      </c>
      <c r="D123" s="50">
        <v>1.992</v>
      </c>
      <c r="E123" s="51">
        <f t="shared" si="11"/>
        <v>0.996</v>
      </c>
      <c r="F123" s="52">
        <v>75</v>
      </c>
      <c r="G123" s="48">
        <f t="shared" si="12"/>
        <v>10.238907849829351</v>
      </c>
      <c r="H123" s="54">
        <f t="shared" si="13"/>
        <v>1251.5935153583616</v>
      </c>
      <c r="I123" s="48" t="s">
        <v>4</v>
      </c>
      <c r="J123" s="53">
        <f t="shared" si="6"/>
        <v>1310.580204778157</v>
      </c>
      <c r="K123" s="49"/>
      <c r="L123" s="55" t="s">
        <v>83</v>
      </c>
      <c r="M123" s="48"/>
      <c r="N123" s="34">
        <f t="shared" si="14"/>
        <v>1318.1747440273039</v>
      </c>
      <c r="O123" s="34"/>
      <c r="P123" s="24">
        <v>1</v>
      </c>
      <c r="Q123" s="25">
        <v>58.6</v>
      </c>
      <c r="R123" s="24">
        <f>Q123/$C$104*8</f>
        <v>0.15837837837837837</v>
      </c>
      <c r="S123" s="25"/>
      <c r="U123" s="24"/>
    </row>
    <row r="124" spans="2:23" s="70" customFormat="1" ht="12.75">
      <c r="B124" s="48">
        <v>1</v>
      </c>
      <c r="C124" s="49">
        <v>58.6</v>
      </c>
      <c r="D124" s="73">
        <v>3.4</v>
      </c>
      <c r="E124" s="74">
        <f t="shared" si="11"/>
        <v>1.7</v>
      </c>
      <c r="F124" s="30">
        <v>183</v>
      </c>
      <c r="G124" s="71">
        <f t="shared" si="12"/>
        <v>24.982935153583618</v>
      </c>
      <c r="H124" s="76">
        <f t="shared" si="13"/>
        <v>3121.1361774744028</v>
      </c>
      <c r="I124" s="71" t="s">
        <v>4</v>
      </c>
      <c r="J124" s="75">
        <f t="shared" si="6"/>
        <v>3197.815699658703</v>
      </c>
      <c r="K124" s="72"/>
      <c r="L124" s="77" t="s">
        <v>83</v>
      </c>
      <c r="M124" s="71"/>
      <c r="N124" s="76">
        <f t="shared" si="14"/>
        <v>3279.1303754266214</v>
      </c>
      <c r="O124" s="76"/>
      <c r="P124" s="71">
        <v>3</v>
      </c>
      <c r="Q124" s="72">
        <v>357</v>
      </c>
      <c r="R124" s="71">
        <f>Q124/$C$104*8</f>
        <v>0.9648648648648649</v>
      </c>
      <c r="S124" s="72"/>
      <c r="U124" s="71"/>
      <c r="W124" s="92"/>
    </row>
    <row r="125" spans="2:23" s="70" customFormat="1" ht="12.75">
      <c r="B125" s="48">
        <v>1</v>
      </c>
      <c r="C125" s="49">
        <v>58.6</v>
      </c>
      <c r="D125" s="73">
        <v>4</v>
      </c>
      <c r="E125" s="74">
        <f t="shared" si="11"/>
        <v>2</v>
      </c>
      <c r="F125" s="30">
        <v>247</v>
      </c>
      <c r="G125" s="71">
        <f t="shared" si="12"/>
        <v>33.720136518771334</v>
      </c>
      <c r="H125" s="76">
        <f t="shared" si="13"/>
        <v>4229.013310580205</v>
      </c>
      <c r="I125" s="71" t="s">
        <v>4</v>
      </c>
      <c r="J125" s="75">
        <f t="shared" si="6"/>
        <v>4316.177474402731</v>
      </c>
      <c r="K125" s="72"/>
      <c r="L125" s="77" t="s">
        <v>83</v>
      </c>
      <c r="M125" s="71"/>
      <c r="N125" s="76">
        <f t="shared" si="14"/>
        <v>4441.178156996587</v>
      </c>
      <c r="O125" s="76"/>
      <c r="P125" s="71">
        <v>5</v>
      </c>
      <c r="Q125" s="72">
        <v>887.5</v>
      </c>
      <c r="R125" s="71">
        <f>Q125/$C$104*8</f>
        <v>2.3986486486486487</v>
      </c>
      <c r="S125" s="72"/>
      <c r="U125" s="71"/>
      <c r="W125" s="92"/>
    </row>
    <row r="126" spans="2:23" s="70" customFormat="1" ht="12.75">
      <c r="B126" s="48">
        <v>1</v>
      </c>
      <c r="C126" s="49">
        <v>58.6</v>
      </c>
      <c r="D126" s="73">
        <v>4.92</v>
      </c>
      <c r="E126" s="74">
        <f t="shared" si="11"/>
        <v>2.46</v>
      </c>
      <c r="F126" s="30">
        <v>332</v>
      </c>
      <c r="G126" s="71">
        <f t="shared" si="12"/>
        <v>45.32423208191126</v>
      </c>
      <c r="H126" s="76">
        <f t="shared" si="13"/>
        <v>5700.4126279863485</v>
      </c>
      <c r="I126" s="71" t="s">
        <v>4</v>
      </c>
      <c r="J126" s="75">
        <f t="shared" si="6"/>
        <v>5801.5017064846415</v>
      </c>
      <c r="K126" s="72"/>
      <c r="L126" s="77" t="s">
        <v>83</v>
      </c>
      <c r="M126" s="71"/>
      <c r="N126" s="76">
        <f t="shared" si="14"/>
        <v>5984.522866894197</v>
      </c>
      <c r="O126" s="76"/>
      <c r="P126" s="71">
        <v>7</v>
      </c>
      <c r="Q126" s="72">
        <v>1530</v>
      </c>
      <c r="R126" s="71">
        <f>Q126/$C$104*8</f>
        <v>4.135135135135135</v>
      </c>
      <c r="S126" s="72"/>
      <c r="U126" s="71"/>
      <c r="W126" s="92"/>
    </row>
    <row r="127" spans="2:21" ht="12.75">
      <c r="B127" s="48">
        <v>1</v>
      </c>
      <c r="C127" s="49">
        <v>58.6</v>
      </c>
      <c r="D127" s="50">
        <v>6.992</v>
      </c>
      <c r="E127" s="51">
        <f t="shared" si="11"/>
        <v>3.496</v>
      </c>
      <c r="F127" s="52">
        <v>699.2</v>
      </c>
      <c r="G127" s="48">
        <f t="shared" si="12"/>
        <v>95.45392491467577</v>
      </c>
      <c r="H127" s="54">
        <f t="shared" si="13"/>
        <v>12056.857679180886</v>
      </c>
      <c r="I127" s="48" t="s">
        <v>4</v>
      </c>
      <c r="J127" s="53">
        <f t="shared" si="6"/>
        <v>12218.102389078498</v>
      </c>
      <c r="K127" s="49"/>
      <c r="L127" s="55" t="s">
        <v>83</v>
      </c>
      <c r="M127" s="48"/>
      <c r="N127" s="34">
        <f t="shared" si="14"/>
        <v>12651.772013651876</v>
      </c>
      <c r="O127" s="34"/>
      <c r="P127" s="34">
        <v>9.98</v>
      </c>
      <c r="Q127" s="25">
        <v>2960</v>
      </c>
      <c r="R127" s="24">
        <f>Q127/$C$104*8</f>
        <v>8</v>
      </c>
      <c r="S127" s="25"/>
      <c r="U127" s="24"/>
    </row>
    <row r="128" ht="12.75">
      <c r="R128" s="24"/>
    </row>
  </sheetData>
  <printOptions gridLines="1"/>
  <pageMargins left="0.75" right="0.75" top="1" bottom="1" header="0.5" footer="0.5"/>
  <pageSetup fitToHeight="2" fitToWidth="1" horizontalDpi="600" verticalDpi="600" orientation="portrait" scale="4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D36" sqref="D36"/>
    </sheetView>
  </sheetViews>
  <sheetFormatPr defaultColWidth="9.33203125" defaultRowHeight="12.75"/>
  <sheetData>
    <row r="1" spans="1:22" ht="12.75">
      <c r="A1" s="2" t="s">
        <v>76</v>
      </c>
      <c r="B1" s="24"/>
      <c r="C1" s="25"/>
      <c r="D1" s="32"/>
      <c r="E1" s="37"/>
      <c r="F1" s="32"/>
      <c r="G1" s="25"/>
      <c r="H1" s="24"/>
      <c r="I1" s="24"/>
      <c r="J1" s="6"/>
      <c r="K1" s="6"/>
      <c r="L1" s="24"/>
      <c r="M1" s="11"/>
      <c r="N1" s="25"/>
      <c r="O1" s="38"/>
      <c r="P1" s="24"/>
      <c r="Q1" s="25"/>
      <c r="R1" s="34"/>
      <c r="S1" s="24"/>
      <c r="T1" s="25"/>
      <c r="U1" s="24"/>
      <c r="V1" s="25"/>
    </row>
    <row r="2" spans="1:22" ht="12.75">
      <c r="A2" s="11" t="s">
        <v>79</v>
      </c>
      <c r="B2" s="6" t="s">
        <v>80</v>
      </c>
      <c r="C2" s="2" t="s">
        <v>81</v>
      </c>
      <c r="D2" s="8"/>
      <c r="E2" s="4" t="s">
        <v>87</v>
      </c>
      <c r="F2" s="5"/>
      <c r="G2" s="6"/>
      <c r="H2" s="24"/>
      <c r="I2" s="24"/>
      <c r="J2" s="6"/>
      <c r="K2" s="6"/>
      <c r="L2" s="24"/>
      <c r="M2" s="7"/>
      <c r="N2" s="25"/>
      <c r="O2" s="38"/>
      <c r="P2" s="24"/>
      <c r="Q2" s="34"/>
      <c r="R2" s="34"/>
      <c r="S2" s="24"/>
      <c r="T2" s="46" t="s">
        <v>84</v>
      </c>
      <c r="U2" s="35"/>
      <c r="V2" s="25"/>
    </row>
    <row r="3" spans="1:22" ht="12.75">
      <c r="A3" s="11" t="s">
        <v>82</v>
      </c>
      <c r="B3" s="48">
        <v>9.98</v>
      </c>
      <c r="C3" s="49">
        <v>2960</v>
      </c>
      <c r="D3" s="50">
        <v>0.903</v>
      </c>
      <c r="E3" s="51">
        <f aca="true" t="shared" si="0" ref="E3:E8">D3/2</f>
        <v>0.4515</v>
      </c>
      <c r="F3" s="52">
        <v>23.2</v>
      </c>
      <c r="G3" s="48">
        <f aca="true" t="shared" si="1" ref="G3:G8">(F3/C3*8)</f>
        <v>0.0627027027027027</v>
      </c>
      <c r="H3" s="54">
        <f aca="true" t="shared" si="2" ref="H3:H8">(126.8*G3-46.7)</f>
        <v>-38.7492972972973</v>
      </c>
      <c r="I3" s="54"/>
      <c r="J3" s="94" t="s">
        <v>4</v>
      </c>
      <c r="K3" s="94"/>
      <c r="L3" s="48"/>
      <c r="M3" s="53">
        <f aca="true" t="shared" si="3" ref="M3:M26">$G3*128</f>
        <v>8.025945945945946</v>
      </c>
      <c r="N3" s="49"/>
      <c r="O3" s="55" t="s">
        <v>83</v>
      </c>
      <c r="P3" s="48"/>
      <c r="Q3" s="34">
        <f aca="true" t="shared" si="4" ref="Q3:Q8">(133*G3-43.6)</f>
        <v>-35.260540540540546</v>
      </c>
      <c r="R3" s="34"/>
      <c r="S3" s="26"/>
      <c r="T3" s="26" t="s">
        <v>85</v>
      </c>
      <c r="U3" s="26"/>
      <c r="V3" s="25"/>
    </row>
    <row r="4" spans="1:22" ht="12.75">
      <c r="A4" s="26" t="s">
        <v>4</v>
      </c>
      <c r="B4" s="48">
        <v>9.98</v>
      </c>
      <c r="C4" s="49">
        <v>2960</v>
      </c>
      <c r="D4" s="50">
        <v>1.992</v>
      </c>
      <c r="E4" s="51">
        <f t="shared" si="0"/>
        <v>0.996</v>
      </c>
      <c r="F4" s="52">
        <v>75</v>
      </c>
      <c r="G4" s="48">
        <f t="shared" si="1"/>
        <v>0.20270270270270271</v>
      </c>
      <c r="H4" s="54">
        <f t="shared" si="2"/>
        <v>-20.997297297297298</v>
      </c>
      <c r="I4" s="54"/>
      <c r="J4" s="94" t="s">
        <v>4</v>
      </c>
      <c r="K4" s="94"/>
      <c r="L4" s="48"/>
      <c r="M4" s="53">
        <f t="shared" si="3"/>
        <v>25.945945945945947</v>
      </c>
      <c r="N4" s="49"/>
      <c r="O4" s="55" t="s">
        <v>83</v>
      </c>
      <c r="P4" s="48"/>
      <c r="Q4" s="34">
        <f t="shared" si="4"/>
        <v>-16.64054054054054</v>
      </c>
      <c r="R4" s="34"/>
      <c r="S4" s="24">
        <v>1</v>
      </c>
      <c r="T4" s="25">
        <v>58.6</v>
      </c>
      <c r="U4" s="24">
        <f>T4/$C$3*8</f>
        <v>0.15837837837837837</v>
      </c>
      <c r="V4" s="25"/>
    </row>
    <row r="5" spans="1:22" ht="12.75">
      <c r="A5" s="70"/>
      <c r="B5" s="71">
        <v>9.98</v>
      </c>
      <c r="C5" s="72">
        <v>2960</v>
      </c>
      <c r="D5" s="73">
        <v>3.4</v>
      </c>
      <c r="E5" s="74">
        <f t="shared" si="0"/>
        <v>1.7</v>
      </c>
      <c r="F5" s="30">
        <v>183</v>
      </c>
      <c r="G5" s="71">
        <f t="shared" si="1"/>
        <v>0.4945945945945946</v>
      </c>
      <c r="H5" s="76">
        <f t="shared" si="2"/>
        <v>16.01459459459459</v>
      </c>
      <c r="I5" s="76"/>
      <c r="J5" s="95" t="s">
        <v>4</v>
      </c>
      <c r="K5" s="95"/>
      <c r="L5" s="71"/>
      <c r="M5" s="75">
        <f t="shared" si="3"/>
        <v>63.30810810810811</v>
      </c>
      <c r="N5" s="72"/>
      <c r="O5" s="77" t="s">
        <v>83</v>
      </c>
      <c r="P5" s="71"/>
      <c r="Q5" s="76">
        <f t="shared" si="4"/>
        <v>22.181081081081082</v>
      </c>
      <c r="R5" s="76"/>
      <c r="S5" s="71">
        <v>3</v>
      </c>
      <c r="T5" s="72">
        <v>357</v>
      </c>
      <c r="U5" s="71">
        <f>T5/$C$3*8</f>
        <v>0.9648648648648649</v>
      </c>
      <c r="V5" s="72"/>
    </row>
    <row r="6" spans="1:22" ht="12.75">
      <c r="A6" s="70"/>
      <c r="B6" s="71">
        <v>9.98</v>
      </c>
      <c r="C6" s="72">
        <v>2960</v>
      </c>
      <c r="D6" s="73">
        <v>4</v>
      </c>
      <c r="E6" s="74">
        <f t="shared" si="0"/>
        <v>2</v>
      </c>
      <c r="F6" s="30">
        <v>247</v>
      </c>
      <c r="G6" s="71">
        <f t="shared" si="1"/>
        <v>0.6675675675675675</v>
      </c>
      <c r="H6" s="76">
        <f t="shared" si="2"/>
        <v>37.94756756756756</v>
      </c>
      <c r="I6" s="76"/>
      <c r="J6" s="95" t="s">
        <v>4</v>
      </c>
      <c r="K6" s="95"/>
      <c r="L6" s="71"/>
      <c r="M6" s="75">
        <f t="shared" si="3"/>
        <v>85.44864864864864</v>
      </c>
      <c r="N6" s="72"/>
      <c r="O6" s="77" t="s">
        <v>83</v>
      </c>
      <c r="P6" s="71"/>
      <c r="Q6" s="76">
        <f t="shared" si="4"/>
        <v>45.18648648648648</v>
      </c>
      <c r="R6" s="76"/>
      <c r="S6" s="71">
        <v>5</v>
      </c>
      <c r="T6" s="72">
        <v>887.5</v>
      </c>
      <c r="U6" s="71">
        <f>T6/$C$3*8</f>
        <v>2.3986486486486487</v>
      </c>
      <c r="V6" s="72"/>
    </row>
    <row r="7" spans="1:22" ht="12.75">
      <c r="A7" s="70"/>
      <c r="B7" s="71">
        <v>9.98</v>
      </c>
      <c r="C7" s="72">
        <v>2960</v>
      </c>
      <c r="D7" s="73">
        <v>4.92</v>
      </c>
      <c r="E7" s="74">
        <f t="shared" si="0"/>
        <v>2.46</v>
      </c>
      <c r="F7" s="30">
        <v>332</v>
      </c>
      <c r="G7" s="71">
        <f t="shared" si="1"/>
        <v>0.8972972972972973</v>
      </c>
      <c r="H7" s="76">
        <f t="shared" si="2"/>
        <v>67.07729729729729</v>
      </c>
      <c r="I7" s="76"/>
      <c r="J7" s="95" t="s">
        <v>4</v>
      </c>
      <c r="K7" s="95"/>
      <c r="L7" s="71"/>
      <c r="M7" s="75">
        <f t="shared" si="3"/>
        <v>114.85405405405406</v>
      </c>
      <c r="N7" s="72"/>
      <c r="O7" s="77" t="s">
        <v>83</v>
      </c>
      <c r="P7" s="71"/>
      <c r="Q7" s="76">
        <f t="shared" si="4"/>
        <v>75.74054054054054</v>
      </c>
      <c r="R7" s="76"/>
      <c r="S7" s="71">
        <v>7</v>
      </c>
      <c r="T7" s="72">
        <v>1530</v>
      </c>
      <c r="U7" s="71">
        <f>T7/$C$3*8</f>
        <v>4.135135135135135</v>
      </c>
      <c r="V7" s="72"/>
    </row>
    <row r="8" spans="1:22" ht="12.75">
      <c r="A8" s="26"/>
      <c r="B8" s="48">
        <v>9.98</v>
      </c>
      <c r="C8" s="49">
        <v>2960</v>
      </c>
      <c r="D8" s="50">
        <v>6.992</v>
      </c>
      <c r="E8" s="51">
        <f t="shared" si="0"/>
        <v>3.496</v>
      </c>
      <c r="F8" s="52">
        <v>699.2</v>
      </c>
      <c r="G8" s="48">
        <f t="shared" si="1"/>
        <v>1.8897297297297297</v>
      </c>
      <c r="H8" s="54">
        <f t="shared" si="2"/>
        <v>192.91772972972973</v>
      </c>
      <c r="I8" s="54"/>
      <c r="J8" s="94" t="s">
        <v>4</v>
      </c>
      <c r="K8" s="94"/>
      <c r="L8" s="48"/>
      <c r="M8" s="53">
        <f t="shared" si="3"/>
        <v>241.8854054054054</v>
      </c>
      <c r="N8" s="49"/>
      <c r="O8" s="55" t="s">
        <v>83</v>
      </c>
      <c r="P8" s="48"/>
      <c r="Q8" s="34">
        <f t="shared" si="4"/>
        <v>207.73405405405407</v>
      </c>
      <c r="R8" s="34"/>
      <c r="S8" s="34">
        <v>9.98</v>
      </c>
      <c r="T8" s="25">
        <v>2960</v>
      </c>
      <c r="U8" s="24">
        <f>T8/$C$3*8</f>
        <v>8</v>
      </c>
      <c r="V8" s="25"/>
    </row>
    <row r="9" spans="1:22" ht="12.75">
      <c r="A9" s="26"/>
      <c r="B9" s="26"/>
      <c r="C9" s="26"/>
      <c r="D9" s="40"/>
      <c r="E9" s="41"/>
      <c r="F9" s="40"/>
      <c r="G9" s="26"/>
      <c r="H9" s="26"/>
      <c r="I9" s="26"/>
      <c r="J9" s="14"/>
      <c r="K9" s="14"/>
      <c r="L9" s="35"/>
      <c r="M9" s="53">
        <f t="shared" si="3"/>
        <v>0</v>
      </c>
      <c r="N9" s="25"/>
      <c r="O9" s="38"/>
      <c r="P9" s="35"/>
      <c r="Q9" s="35"/>
      <c r="R9" s="25"/>
      <c r="S9" s="34"/>
      <c r="T9" s="26"/>
      <c r="U9" s="24"/>
      <c r="V9" s="26"/>
    </row>
    <row r="10" spans="1:22" ht="12.75">
      <c r="A10" s="26"/>
      <c r="B10" s="26"/>
      <c r="C10" s="26"/>
      <c r="D10" s="40"/>
      <c r="E10" s="41"/>
      <c r="F10" s="40"/>
      <c r="G10" s="26"/>
      <c r="H10" s="26"/>
      <c r="I10" s="26"/>
      <c r="J10" s="14"/>
      <c r="K10" s="14"/>
      <c r="L10" s="35"/>
      <c r="M10" s="53">
        <f t="shared" si="3"/>
        <v>0</v>
      </c>
      <c r="N10" s="25"/>
      <c r="O10" s="38"/>
      <c r="P10" s="35"/>
      <c r="Q10" s="35"/>
      <c r="R10" s="25"/>
      <c r="S10" s="34"/>
      <c r="T10" s="26"/>
      <c r="U10" s="35"/>
      <c r="V10" s="26"/>
    </row>
    <row r="11" spans="1:22" ht="12.75">
      <c r="A11" s="11" t="s">
        <v>79</v>
      </c>
      <c r="B11" s="6" t="s">
        <v>80</v>
      </c>
      <c r="C11" s="2" t="s">
        <v>81</v>
      </c>
      <c r="D11" s="8" t="s">
        <v>89</v>
      </c>
      <c r="E11" s="26"/>
      <c r="F11" s="78" t="s">
        <v>90</v>
      </c>
      <c r="G11" s="6"/>
      <c r="H11" s="24"/>
      <c r="I11" s="24"/>
      <c r="J11" s="6"/>
      <c r="K11" s="6"/>
      <c r="L11" s="24"/>
      <c r="M11" s="53">
        <f t="shared" si="3"/>
        <v>0</v>
      </c>
      <c r="N11" s="25"/>
      <c r="O11" s="38"/>
      <c r="P11" s="24"/>
      <c r="Q11" s="34"/>
      <c r="R11" s="34"/>
      <c r="S11" s="24"/>
      <c r="T11" s="46" t="s">
        <v>84</v>
      </c>
      <c r="U11" s="35"/>
      <c r="V11" s="25"/>
    </row>
    <row r="12" spans="1:22" ht="12.75">
      <c r="A12" s="11" t="s">
        <v>82</v>
      </c>
      <c r="B12" s="48">
        <v>5</v>
      </c>
      <c r="C12" s="49">
        <v>887.5</v>
      </c>
      <c r="D12" s="50">
        <v>0.903</v>
      </c>
      <c r="E12" s="51">
        <f aca="true" t="shared" si="5" ref="E12:E17">D12/2</f>
        <v>0.4515</v>
      </c>
      <c r="F12" s="52">
        <v>23.2</v>
      </c>
      <c r="G12" s="48">
        <f aca="true" t="shared" si="6" ref="G12:G17">(F12/C12*8)</f>
        <v>0.20912676056338028</v>
      </c>
      <c r="H12" s="54">
        <f aca="true" t="shared" si="7" ref="H12:H17">(126.8*G12-46.7)</f>
        <v>-20.182726760563384</v>
      </c>
      <c r="I12" s="54"/>
      <c r="J12" s="94" t="s">
        <v>4</v>
      </c>
      <c r="K12" s="94"/>
      <c r="L12" s="48"/>
      <c r="M12" s="53">
        <f t="shared" si="3"/>
        <v>26.768225352112676</v>
      </c>
      <c r="N12" s="49"/>
      <c r="O12" s="55" t="s">
        <v>83</v>
      </c>
      <c r="P12" s="48"/>
      <c r="Q12" s="34">
        <f aca="true" t="shared" si="8" ref="Q12:Q17">(133*G12-43.6)</f>
        <v>-15.786140845070424</v>
      </c>
      <c r="R12" s="34"/>
      <c r="S12" s="26"/>
      <c r="T12" s="26" t="s">
        <v>85</v>
      </c>
      <c r="U12" s="26"/>
      <c r="V12" s="25"/>
    </row>
    <row r="13" spans="1:22" ht="12.75">
      <c r="A13" s="26" t="s">
        <v>4</v>
      </c>
      <c r="B13" s="48">
        <v>5</v>
      </c>
      <c r="C13" s="49">
        <v>887.5</v>
      </c>
      <c r="D13" s="50">
        <v>1.992</v>
      </c>
      <c r="E13" s="51">
        <f t="shared" si="5"/>
        <v>0.996</v>
      </c>
      <c r="F13" s="52">
        <v>75</v>
      </c>
      <c r="G13" s="48">
        <f t="shared" si="6"/>
        <v>0.676056338028169</v>
      </c>
      <c r="H13" s="54">
        <f t="shared" si="7"/>
        <v>39.02394366197183</v>
      </c>
      <c r="I13" s="54"/>
      <c r="J13" s="94" t="s">
        <v>4</v>
      </c>
      <c r="K13" s="94"/>
      <c r="L13" s="48"/>
      <c r="M13" s="53">
        <f t="shared" si="3"/>
        <v>86.53521126760563</v>
      </c>
      <c r="N13" s="49"/>
      <c r="O13" s="55" t="s">
        <v>83</v>
      </c>
      <c r="P13" s="48"/>
      <c r="Q13" s="34">
        <f t="shared" si="8"/>
        <v>46.31549295774648</v>
      </c>
      <c r="R13" s="34"/>
      <c r="S13" s="24">
        <v>1</v>
      </c>
      <c r="T13" s="25">
        <v>58.6</v>
      </c>
      <c r="U13" s="24">
        <f>T13/$C$3*8</f>
        <v>0.15837837837837837</v>
      </c>
      <c r="V13" s="25"/>
    </row>
    <row r="14" spans="1:22" ht="12.75">
      <c r="A14" s="70"/>
      <c r="B14" s="48">
        <v>5</v>
      </c>
      <c r="C14" s="49">
        <v>887.5</v>
      </c>
      <c r="D14" s="73">
        <v>3.4</v>
      </c>
      <c r="E14" s="74">
        <f t="shared" si="5"/>
        <v>1.7</v>
      </c>
      <c r="F14" s="30">
        <v>183</v>
      </c>
      <c r="G14" s="71">
        <f t="shared" si="6"/>
        <v>1.6495774647887325</v>
      </c>
      <c r="H14" s="76">
        <f t="shared" si="7"/>
        <v>162.46642253521128</v>
      </c>
      <c r="I14" s="76"/>
      <c r="J14" s="95" t="s">
        <v>4</v>
      </c>
      <c r="K14" s="95"/>
      <c r="L14" s="71"/>
      <c r="M14" s="75">
        <f t="shared" si="3"/>
        <v>211.14591549295776</v>
      </c>
      <c r="N14" s="72"/>
      <c r="O14" s="77" t="s">
        <v>83</v>
      </c>
      <c r="P14" s="71"/>
      <c r="Q14" s="76">
        <f t="shared" si="8"/>
        <v>175.79380281690143</v>
      </c>
      <c r="R14" s="76"/>
      <c r="S14" s="71">
        <v>3</v>
      </c>
      <c r="T14" s="72">
        <v>357</v>
      </c>
      <c r="U14" s="71">
        <f>T14/$C$3*8</f>
        <v>0.9648648648648649</v>
      </c>
      <c r="V14" s="72"/>
    </row>
    <row r="15" spans="1:22" ht="12.75">
      <c r="A15" s="70"/>
      <c r="B15" s="48">
        <v>5</v>
      </c>
      <c r="C15" s="49">
        <v>887.5</v>
      </c>
      <c r="D15" s="73">
        <v>4</v>
      </c>
      <c r="E15" s="74">
        <f t="shared" si="5"/>
        <v>2</v>
      </c>
      <c r="F15" s="30">
        <v>247</v>
      </c>
      <c r="G15" s="71">
        <f t="shared" si="6"/>
        <v>2.2264788732394365</v>
      </c>
      <c r="H15" s="76">
        <f t="shared" si="7"/>
        <v>235.61752112676055</v>
      </c>
      <c r="I15" s="76"/>
      <c r="J15" s="95" t="s">
        <v>4</v>
      </c>
      <c r="K15" s="95"/>
      <c r="L15" s="71"/>
      <c r="M15" s="75">
        <f t="shared" si="3"/>
        <v>284.98929577464787</v>
      </c>
      <c r="N15" s="72"/>
      <c r="O15" s="77" t="s">
        <v>83</v>
      </c>
      <c r="P15" s="71"/>
      <c r="Q15" s="76">
        <f t="shared" si="8"/>
        <v>252.52169014084504</v>
      </c>
      <c r="R15" s="76"/>
      <c r="S15" s="71">
        <v>5</v>
      </c>
      <c r="T15" s="72">
        <v>887.5</v>
      </c>
      <c r="U15" s="71">
        <f>T15/$C$3*8</f>
        <v>2.3986486486486487</v>
      </c>
      <c r="V15" s="72"/>
    </row>
    <row r="16" spans="1:22" ht="12.75">
      <c r="A16" s="70"/>
      <c r="B16" s="48">
        <v>5</v>
      </c>
      <c r="C16" s="49">
        <v>887.5</v>
      </c>
      <c r="D16" s="73">
        <v>4.92</v>
      </c>
      <c r="E16" s="74">
        <f t="shared" si="5"/>
        <v>2.46</v>
      </c>
      <c r="F16" s="30">
        <v>332</v>
      </c>
      <c r="G16" s="71">
        <f t="shared" si="6"/>
        <v>2.9926760563380284</v>
      </c>
      <c r="H16" s="76">
        <f t="shared" si="7"/>
        <v>332.771323943662</v>
      </c>
      <c r="I16" s="76"/>
      <c r="J16" s="95" t="s">
        <v>4</v>
      </c>
      <c r="K16" s="95"/>
      <c r="L16" s="71"/>
      <c r="M16" s="75">
        <f t="shared" si="3"/>
        <v>383.06253521126763</v>
      </c>
      <c r="N16" s="72"/>
      <c r="O16" s="77" t="s">
        <v>83</v>
      </c>
      <c r="P16" s="71"/>
      <c r="Q16" s="76">
        <f t="shared" si="8"/>
        <v>354.42591549295776</v>
      </c>
      <c r="R16" s="76"/>
      <c r="S16" s="71">
        <v>7</v>
      </c>
      <c r="T16" s="72">
        <v>1530</v>
      </c>
      <c r="U16" s="71">
        <f>T16/$C$3*8</f>
        <v>4.135135135135135</v>
      </c>
      <c r="V16" s="72"/>
    </row>
    <row r="17" spans="1:22" ht="12.75">
      <c r="A17" s="26"/>
      <c r="B17" s="48">
        <v>5</v>
      </c>
      <c r="C17" s="49">
        <v>887.5</v>
      </c>
      <c r="D17" s="50">
        <v>6.992</v>
      </c>
      <c r="E17" s="51">
        <f t="shared" si="5"/>
        <v>3.496</v>
      </c>
      <c r="F17" s="52">
        <v>699.2</v>
      </c>
      <c r="G17" s="48">
        <f t="shared" si="6"/>
        <v>6.302647887323944</v>
      </c>
      <c r="H17" s="54">
        <f t="shared" si="7"/>
        <v>752.4757521126761</v>
      </c>
      <c r="I17" s="54"/>
      <c r="J17" s="94" t="s">
        <v>4</v>
      </c>
      <c r="K17" s="94"/>
      <c r="L17" s="48"/>
      <c r="M17" s="53">
        <f t="shared" si="3"/>
        <v>806.7389295774649</v>
      </c>
      <c r="N17" s="49"/>
      <c r="O17" s="55" t="s">
        <v>83</v>
      </c>
      <c r="P17" s="48"/>
      <c r="Q17" s="34">
        <f t="shared" si="8"/>
        <v>794.6521690140846</v>
      </c>
      <c r="R17" s="34"/>
      <c r="S17" s="34">
        <v>9.98</v>
      </c>
      <c r="T17" s="25">
        <v>2960</v>
      </c>
      <c r="U17" s="24">
        <f>T17/$C$3*8</f>
        <v>8</v>
      </c>
      <c r="V17" s="25"/>
    </row>
    <row r="18" spans="1:22" ht="12.75">
      <c r="A18" s="26"/>
      <c r="B18" s="26"/>
      <c r="C18" s="26"/>
      <c r="D18" s="40"/>
      <c r="E18" s="41"/>
      <c r="F18" s="40"/>
      <c r="G18" s="26"/>
      <c r="H18" s="26"/>
      <c r="I18" s="26"/>
      <c r="J18" s="14"/>
      <c r="K18" s="14"/>
      <c r="L18" s="35"/>
      <c r="M18" s="53">
        <f t="shared" si="3"/>
        <v>0</v>
      </c>
      <c r="N18" s="25"/>
      <c r="O18" s="38"/>
      <c r="P18" s="35"/>
      <c r="Q18" s="35"/>
      <c r="R18" s="25"/>
      <c r="S18" s="34"/>
      <c r="T18" s="26"/>
      <c r="U18" s="24"/>
      <c r="V18" s="26"/>
    </row>
    <row r="19" spans="1:22" ht="12.75">
      <c r="A19" s="26"/>
      <c r="B19" s="26"/>
      <c r="C19" s="26"/>
      <c r="D19" s="40"/>
      <c r="E19" s="41"/>
      <c r="F19" s="40"/>
      <c r="G19" s="26"/>
      <c r="H19" s="26"/>
      <c r="I19" s="26"/>
      <c r="J19" s="14"/>
      <c r="K19" s="14"/>
      <c r="L19" s="35"/>
      <c r="M19" s="53">
        <f t="shared" si="3"/>
        <v>0</v>
      </c>
      <c r="N19" s="25"/>
      <c r="O19" s="38"/>
      <c r="P19" s="35"/>
      <c r="Q19" s="35"/>
      <c r="R19" s="25"/>
      <c r="S19" s="34"/>
      <c r="T19" s="26"/>
      <c r="U19" s="35"/>
      <c r="V19" s="26"/>
    </row>
    <row r="20" spans="1:22" ht="12.75">
      <c r="A20" s="11" t="s">
        <v>79</v>
      </c>
      <c r="B20" s="6" t="s">
        <v>80</v>
      </c>
      <c r="C20" s="2" t="s">
        <v>81</v>
      </c>
      <c r="D20" s="8" t="s">
        <v>91</v>
      </c>
      <c r="E20" s="4"/>
      <c r="F20" s="5"/>
      <c r="G20" s="6"/>
      <c r="H20" s="24"/>
      <c r="I20" s="24"/>
      <c r="J20" s="6"/>
      <c r="K20" s="6"/>
      <c r="L20" s="24"/>
      <c r="M20" s="53">
        <f t="shared" si="3"/>
        <v>0</v>
      </c>
      <c r="N20" s="25"/>
      <c r="O20" s="38"/>
      <c r="P20" s="24"/>
      <c r="Q20" s="34"/>
      <c r="R20" s="34"/>
      <c r="S20" s="24"/>
      <c r="T20" s="46" t="s">
        <v>84</v>
      </c>
      <c r="U20" s="35"/>
      <c r="V20" s="25"/>
    </row>
    <row r="21" spans="1:22" ht="12.75">
      <c r="A21" s="11" t="s">
        <v>82</v>
      </c>
      <c r="B21" s="48">
        <v>1</v>
      </c>
      <c r="C21" s="49">
        <v>58.6</v>
      </c>
      <c r="D21" s="50">
        <v>0.903</v>
      </c>
      <c r="E21" s="51">
        <f aca="true" t="shared" si="9" ref="E21:E26">D21/2</f>
        <v>0.4515</v>
      </c>
      <c r="F21" s="52">
        <v>23.2</v>
      </c>
      <c r="G21" s="48">
        <f aca="true" t="shared" si="10" ref="G21:G26">(F21/C21*8)</f>
        <v>3.167235494880546</v>
      </c>
      <c r="H21" s="54">
        <f aca="true" t="shared" si="11" ref="H21:H26">(126.8*G21-46.7)</f>
        <v>354.90546075085325</v>
      </c>
      <c r="I21" s="54"/>
      <c r="J21" s="94" t="s">
        <v>4</v>
      </c>
      <c r="K21" s="94"/>
      <c r="L21" s="48"/>
      <c r="M21" s="53">
        <f t="shared" si="3"/>
        <v>405.4061433447099</v>
      </c>
      <c r="N21" s="49"/>
      <c r="O21" s="55" t="s">
        <v>83</v>
      </c>
      <c r="P21" s="48"/>
      <c r="Q21" s="34">
        <f aca="true" t="shared" si="12" ref="Q21:Q26">(133*G21-43.6)</f>
        <v>377.6423208191126</v>
      </c>
      <c r="R21" s="34"/>
      <c r="S21" s="26"/>
      <c r="T21" s="26" t="s">
        <v>85</v>
      </c>
      <c r="U21" s="26"/>
      <c r="V21" s="25"/>
    </row>
    <row r="22" spans="1:22" ht="12.75">
      <c r="A22" s="26" t="s">
        <v>4</v>
      </c>
      <c r="B22" s="48">
        <v>1</v>
      </c>
      <c r="C22" s="49">
        <v>58.6</v>
      </c>
      <c r="D22" s="50">
        <v>1.992</v>
      </c>
      <c r="E22" s="51">
        <f t="shared" si="9"/>
        <v>0.996</v>
      </c>
      <c r="F22" s="52">
        <v>75</v>
      </c>
      <c r="G22" s="48">
        <f t="shared" si="10"/>
        <v>10.238907849829351</v>
      </c>
      <c r="H22" s="54">
        <f t="shared" si="11"/>
        <v>1251.5935153583616</v>
      </c>
      <c r="I22" s="54"/>
      <c r="J22" s="94" t="s">
        <v>4</v>
      </c>
      <c r="K22" s="94"/>
      <c r="L22" s="48"/>
      <c r="M22" s="53">
        <f t="shared" si="3"/>
        <v>1310.580204778157</v>
      </c>
      <c r="N22" s="49"/>
      <c r="O22" s="55" t="s">
        <v>83</v>
      </c>
      <c r="P22" s="48"/>
      <c r="Q22" s="34">
        <f t="shared" si="12"/>
        <v>1318.1747440273039</v>
      </c>
      <c r="R22" s="34"/>
      <c r="S22" s="24">
        <v>1</v>
      </c>
      <c r="T22" s="25">
        <v>58.6</v>
      </c>
      <c r="U22" s="24">
        <f>T22/$C$3*8</f>
        <v>0.15837837837837837</v>
      </c>
      <c r="V22" s="25"/>
    </row>
    <row r="23" spans="1:22" ht="12.75">
      <c r="A23" s="70"/>
      <c r="B23" s="48">
        <v>1</v>
      </c>
      <c r="C23" s="49">
        <v>58.6</v>
      </c>
      <c r="D23" s="73">
        <v>3.4</v>
      </c>
      <c r="E23" s="74">
        <f t="shared" si="9"/>
        <v>1.7</v>
      </c>
      <c r="F23" s="30">
        <v>183</v>
      </c>
      <c r="G23" s="71">
        <f t="shared" si="10"/>
        <v>24.982935153583618</v>
      </c>
      <c r="H23" s="76">
        <f t="shared" si="11"/>
        <v>3121.1361774744028</v>
      </c>
      <c r="I23" s="76"/>
      <c r="J23" s="95" t="s">
        <v>4</v>
      </c>
      <c r="K23" s="95"/>
      <c r="L23" s="71"/>
      <c r="M23" s="75">
        <f t="shared" si="3"/>
        <v>3197.815699658703</v>
      </c>
      <c r="N23" s="72"/>
      <c r="O23" s="77" t="s">
        <v>83</v>
      </c>
      <c r="P23" s="71"/>
      <c r="Q23" s="76">
        <f t="shared" si="12"/>
        <v>3279.1303754266214</v>
      </c>
      <c r="R23" s="76"/>
      <c r="S23" s="71">
        <v>3</v>
      </c>
      <c r="T23" s="72">
        <v>357</v>
      </c>
      <c r="U23" s="71">
        <f>T23/$C$3*8</f>
        <v>0.9648648648648649</v>
      </c>
      <c r="V23" s="72"/>
    </row>
    <row r="24" spans="1:22" ht="12.75">
      <c r="A24" s="70"/>
      <c r="B24" s="48">
        <v>1</v>
      </c>
      <c r="C24" s="49">
        <v>58.6</v>
      </c>
      <c r="D24" s="73">
        <v>4</v>
      </c>
      <c r="E24" s="74">
        <f t="shared" si="9"/>
        <v>2</v>
      </c>
      <c r="F24" s="30">
        <v>247</v>
      </c>
      <c r="G24" s="71">
        <f t="shared" si="10"/>
        <v>33.720136518771334</v>
      </c>
      <c r="H24" s="76">
        <f t="shared" si="11"/>
        <v>4229.013310580205</v>
      </c>
      <c r="I24" s="76"/>
      <c r="J24" s="95" t="s">
        <v>4</v>
      </c>
      <c r="K24" s="95"/>
      <c r="L24" s="71"/>
      <c r="M24" s="75">
        <f t="shared" si="3"/>
        <v>4316.177474402731</v>
      </c>
      <c r="N24" s="72"/>
      <c r="O24" s="77" t="s">
        <v>83</v>
      </c>
      <c r="P24" s="71"/>
      <c r="Q24" s="76">
        <f t="shared" si="12"/>
        <v>4441.178156996587</v>
      </c>
      <c r="R24" s="76"/>
      <c r="S24" s="71">
        <v>5</v>
      </c>
      <c r="T24" s="72">
        <v>887.5</v>
      </c>
      <c r="U24" s="71">
        <f>T24/$C$3*8</f>
        <v>2.3986486486486487</v>
      </c>
      <c r="V24" s="72"/>
    </row>
    <row r="25" spans="1:22" ht="12.75">
      <c r="A25" s="70"/>
      <c r="B25" s="48">
        <v>1</v>
      </c>
      <c r="C25" s="49">
        <v>58.6</v>
      </c>
      <c r="D25" s="73">
        <v>4.92</v>
      </c>
      <c r="E25" s="74">
        <f t="shared" si="9"/>
        <v>2.46</v>
      </c>
      <c r="F25" s="30">
        <v>332</v>
      </c>
      <c r="G25" s="71">
        <f t="shared" si="10"/>
        <v>45.32423208191126</v>
      </c>
      <c r="H25" s="76">
        <f t="shared" si="11"/>
        <v>5700.4126279863485</v>
      </c>
      <c r="I25" s="76"/>
      <c r="J25" s="95" t="s">
        <v>4</v>
      </c>
      <c r="K25" s="95"/>
      <c r="L25" s="71"/>
      <c r="M25" s="75">
        <f t="shared" si="3"/>
        <v>5801.5017064846415</v>
      </c>
      <c r="N25" s="72"/>
      <c r="O25" s="77" t="s">
        <v>83</v>
      </c>
      <c r="P25" s="71"/>
      <c r="Q25" s="76">
        <f t="shared" si="12"/>
        <v>5984.522866894197</v>
      </c>
      <c r="R25" s="76"/>
      <c r="S25" s="71">
        <v>7</v>
      </c>
      <c r="T25" s="72">
        <v>1530</v>
      </c>
      <c r="U25" s="71">
        <f>T25/$C$3*8</f>
        <v>4.135135135135135</v>
      </c>
      <c r="V25" s="72"/>
    </row>
    <row r="26" spans="1:22" ht="12.75">
      <c r="A26" s="26"/>
      <c r="B26" s="48">
        <v>1</v>
      </c>
      <c r="C26" s="49">
        <v>58.6</v>
      </c>
      <c r="D26" s="50">
        <v>6.992</v>
      </c>
      <c r="E26" s="51">
        <f t="shared" si="9"/>
        <v>3.496</v>
      </c>
      <c r="F26" s="52">
        <v>699.2</v>
      </c>
      <c r="G26" s="48">
        <f t="shared" si="10"/>
        <v>95.45392491467577</v>
      </c>
      <c r="H26" s="54">
        <f t="shared" si="11"/>
        <v>12056.857679180886</v>
      </c>
      <c r="I26" s="54"/>
      <c r="J26" s="94" t="s">
        <v>4</v>
      </c>
      <c r="K26" s="94"/>
      <c r="L26" s="48"/>
      <c r="M26" s="53">
        <f t="shared" si="3"/>
        <v>12218.102389078498</v>
      </c>
      <c r="N26" s="49"/>
      <c r="O26" s="55" t="s">
        <v>83</v>
      </c>
      <c r="P26" s="48"/>
      <c r="Q26" s="34">
        <f t="shared" si="12"/>
        <v>12651.772013651876</v>
      </c>
      <c r="R26" s="34"/>
      <c r="S26" s="34">
        <v>9.98</v>
      </c>
      <c r="T26" s="25">
        <v>2960</v>
      </c>
      <c r="U26" s="24">
        <f>T26/$C$3*8</f>
        <v>8</v>
      </c>
      <c r="V26" s="25"/>
    </row>
    <row r="27" spans="1:22" ht="12.75">
      <c r="A27" s="26"/>
      <c r="B27" s="26"/>
      <c r="C27" s="26"/>
      <c r="D27" s="40"/>
      <c r="E27" s="41"/>
      <c r="F27" s="40"/>
      <c r="G27" s="26"/>
      <c r="H27" s="26"/>
      <c r="I27" s="26"/>
      <c r="J27" s="14"/>
      <c r="K27" s="14"/>
      <c r="L27" s="35"/>
      <c r="M27" s="10"/>
      <c r="N27" s="25"/>
      <c r="O27" s="38"/>
      <c r="P27" s="35"/>
      <c r="Q27" s="35"/>
      <c r="R27" s="25"/>
      <c r="S27" s="34"/>
      <c r="T27" s="26"/>
      <c r="U27" s="24"/>
      <c r="V27" s="2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B11" sqref="B11"/>
    </sheetView>
  </sheetViews>
  <sheetFormatPr defaultColWidth="9.33203125" defaultRowHeight="12.75"/>
  <cols>
    <col min="1" max="1" width="12.66015625" style="0" customWidth="1"/>
    <col min="2" max="2" width="126.66015625" style="0" customWidth="1"/>
  </cols>
  <sheetData>
    <row r="2" spans="1:2" ht="12.75">
      <c r="A2" s="12" t="s">
        <v>34</v>
      </c>
      <c r="B2" t="s">
        <v>32</v>
      </c>
    </row>
    <row r="4" spans="1:2" ht="15.75">
      <c r="A4" s="12" t="s">
        <v>35</v>
      </c>
      <c r="B4" s="13" t="s">
        <v>33</v>
      </c>
    </row>
    <row r="5" ht="12.75">
      <c r="B5" t="s">
        <v>37</v>
      </c>
    </row>
    <row r="6" ht="12.75">
      <c r="B6" t="s">
        <v>38</v>
      </c>
    </row>
    <row r="7" ht="12.75">
      <c r="B7" t="s">
        <v>64</v>
      </c>
    </row>
    <row r="9" spans="1:2" ht="12.75">
      <c r="A9" s="12" t="s">
        <v>88</v>
      </c>
      <c r="B9" t="s">
        <v>86</v>
      </c>
    </row>
    <row r="11" spans="1:2" ht="12.75">
      <c r="A11" t="s">
        <v>110</v>
      </c>
      <c r="B11" t="s">
        <v>111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D35" sqref="D35"/>
    </sheetView>
  </sheetViews>
  <sheetFormatPr defaultColWidth="9.33203125" defaultRowHeight="12.75"/>
  <cols>
    <col min="1" max="1" width="12.5" style="0" customWidth="1"/>
    <col min="3" max="3" width="12.33203125" style="0" customWidth="1"/>
    <col min="7" max="7" width="9.33203125" style="80" customWidth="1"/>
    <col min="9" max="9" width="6.5" style="0" customWidth="1"/>
    <col min="11" max="11" width="8.16015625" style="80" customWidth="1"/>
    <col min="15" max="15" width="7" style="0" customWidth="1"/>
    <col min="19" max="19" width="4.66015625" style="0" customWidth="1"/>
  </cols>
  <sheetData>
    <row r="1" spans="1:18" s="26" customFormat="1" ht="15.75">
      <c r="A1" s="1" t="s">
        <v>36</v>
      </c>
      <c r="B1" s="1"/>
      <c r="D1" s="32"/>
      <c r="E1" s="66" t="s">
        <v>78</v>
      </c>
      <c r="F1" s="32"/>
      <c r="G1" s="32"/>
      <c r="H1" s="32"/>
      <c r="I1" s="32"/>
      <c r="J1" s="32"/>
      <c r="K1" s="69" t="s">
        <v>77</v>
      </c>
      <c r="L1" s="33"/>
      <c r="M1" s="32"/>
      <c r="N1" s="32"/>
      <c r="O1" s="32"/>
      <c r="P1" s="34"/>
      <c r="R1" s="35"/>
    </row>
    <row r="2" spans="1:20" s="26" customFormat="1" ht="12.75">
      <c r="A2" s="25" t="s">
        <v>5</v>
      </c>
      <c r="B2" s="25" t="s">
        <v>65</v>
      </c>
      <c r="C2" s="36" t="s">
        <v>66</v>
      </c>
      <c r="D2" s="32" t="s">
        <v>20</v>
      </c>
      <c r="E2" s="37" t="s">
        <v>20</v>
      </c>
      <c r="F2" s="32" t="s">
        <v>6</v>
      </c>
      <c r="G2" s="25" t="s">
        <v>7</v>
      </c>
      <c r="H2" s="24" t="s">
        <v>8</v>
      </c>
      <c r="I2" s="24" t="s">
        <v>4</v>
      </c>
      <c r="J2" s="25" t="s">
        <v>8</v>
      </c>
      <c r="K2" s="25" t="s">
        <v>4</v>
      </c>
      <c r="L2" s="38" t="s">
        <v>26</v>
      </c>
      <c r="M2" s="24"/>
      <c r="N2" s="25" t="s">
        <v>8</v>
      </c>
      <c r="O2" s="25"/>
      <c r="P2" s="34"/>
      <c r="R2" s="35"/>
      <c r="S2" s="25"/>
      <c r="T2" s="25"/>
    </row>
    <row r="3" spans="1:20" s="26" customFormat="1" ht="12.75">
      <c r="A3" s="25" t="s">
        <v>31</v>
      </c>
      <c r="B3" s="25" t="s">
        <v>71</v>
      </c>
      <c r="C3" s="25" t="s">
        <v>9</v>
      </c>
      <c r="D3" s="32" t="s">
        <v>21</v>
      </c>
      <c r="E3" s="37" t="s">
        <v>22</v>
      </c>
      <c r="F3" s="32" t="s">
        <v>9</v>
      </c>
      <c r="G3" s="25"/>
      <c r="H3" s="39" t="s">
        <v>11</v>
      </c>
      <c r="I3" s="24" t="s">
        <v>4</v>
      </c>
      <c r="J3" s="25" t="s">
        <v>10</v>
      </c>
      <c r="K3" s="25"/>
      <c r="L3" s="38" t="s">
        <v>27</v>
      </c>
      <c r="M3" s="24"/>
      <c r="N3" s="31" t="s">
        <v>12</v>
      </c>
      <c r="O3" s="25"/>
      <c r="P3" s="34"/>
      <c r="R3" s="35"/>
      <c r="S3" s="25"/>
      <c r="T3" s="25"/>
    </row>
    <row r="4" spans="2:18" s="26" customFormat="1" ht="12.75">
      <c r="B4" s="25" t="s">
        <v>19</v>
      </c>
      <c r="C4" s="25" t="s">
        <v>43</v>
      </c>
      <c r="D4" s="40"/>
      <c r="E4" s="41"/>
      <c r="F4" s="32" t="s">
        <v>44</v>
      </c>
      <c r="H4" s="42" t="s">
        <v>14</v>
      </c>
      <c r="I4" s="43"/>
      <c r="J4" s="25" t="s">
        <v>13</v>
      </c>
      <c r="K4" s="25"/>
      <c r="L4" s="44"/>
      <c r="M4" s="43"/>
      <c r="N4" s="42" t="s">
        <v>15</v>
      </c>
      <c r="O4" s="34"/>
      <c r="P4" s="34"/>
      <c r="R4" s="35"/>
    </row>
    <row r="5" spans="4:21" s="26" customFormat="1" ht="12.75">
      <c r="D5" s="40"/>
      <c r="E5" s="41"/>
      <c r="F5" s="40"/>
      <c r="H5" s="14" t="s">
        <v>39</v>
      </c>
      <c r="I5" s="35"/>
      <c r="J5" s="26" t="s">
        <v>41</v>
      </c>
      <c r="K5" s="25"/>
      <c r="L5" s="38"/>
      <c r="M5" s="35"/>
      <c r="N5" s="26" t="s">
        <v>47</v>
      </c>
      <c r="O5" s="34"/>
      <c r="P5" s="34" t="s">
        <v>49</v>
      </c>
      <c r="Q5" s="26" t="s">
        <v>6</v>
      </c>
      <c r="R5" s="35" t="s">
        <v>51</v>
      </c>
      <c r="U5" s="35"/>
    </row>
    <row r="6" spans="4:21" s="26" customFormat="1" ht="12.75">
      <c r="D6" s="40"/>
      <c r="E6" s="41"/>
      <c r="F6" s="40"/>
      <c r="H6" s="6" t="s">
        <v>40</v>
      </c>
      <c r="I6" s="35"/>
      <c r="J6" s="34" t="s">
        <v>42</v>
      </c>
      <c r="K6" s="25"/>
      <c r="L6" s="38"/>
      <c r="M6" s="35"/>
      <c r="N6" s="34" t="s">
        <v>48</v>
      </c>
      <c r="O6" s="34"/>
      <c r="P6" s="34" t="s">
        <v>22</v>
      </c>
      <c r="Q6" s="25" t="s">
        <v>50</v>
      </c>
      <c r="R6" s="24" t="s">
        <v>52</v>
      </c>
      <c r="T6" s="25"/>
      <c r="U6" s="24"/>
    </row>
    <row r="7" spans="1:18" s="26" customFormat="1" ht="12.75">
      <c r="A7" s="2" t="s">
        <v>76</v>
      </c>
      <c r="D7" s="40"/>
      <c r="E7" s="41"/>
      <c r="F7" s="40"/>
      <c r="H7" s="14"/>
      <c r="I7" s="35"/>
      <c r="K7" s="25"/>
      <c r="L7" s="38"/>
      <c r="M7" s="35"/>
      <c r="O7" s="34"/>
      <c r="P7" s="34"/>
      <c r="R7" s="35"/>
    </row>
    <row r="8" spans="1:19" s="26" customFormat="1" ht="12.75">
      <c r="A8" s="2" t="s">
        <v>76</v>
      </c>
      <c r="B8" s="24"/>
      <c r="C8" s="25"/>
      <c r="D8" s="32"/>
      <c r="E8" s="37"/>
      <c r="F8" s="32"/>
      <c r="G8" s="25"/>
      <c r="H8" s="24"/>
      <c r="I8" s="24"/>
      <c r="J8" s="25"/>
      <c r="K8" s="25"/>
      <c r="L8" s="38"/>
      <c r="M8" s="24"/>
      <c r="N8" s="25"/>
      <c r="O8" s="34"/>
      <c r="P8" s="24"/>
      <c r="Q8" s="25"/>
      <c r="R8" s="24"/>
      <c r="S8" s="25"/>
    </row>
    <row r="9" spans="1:20" s="26" customFormat="1" ht="12.75">
      <c r="A9" s="11" t="s">
        <v>23</v>
      </c>
      <c r="B9" s="6" t="s">
        <v>72</v>
      </c>
      <c r="C9" s="2" t="s">
        <v>55</v>
      </c>
      <c r="D9" s="8"/>
      <c r="E9" s="4"/>
      <c r="F9" s="5"/>
      <c r="G9" s="6"/>
      <c r="H9" s="24"/>
      <c r="I9" s="24"/>
      <c r="J9" s="7"/>
      <c r="K9" s="25"/>
      <c r="L9" s="38"/>
      <c r="M9" s="24"/>
      <c r="N9" s="34"/>
      <c r="O9" s="34"/>
      <c r="P9" s="24"/>
      <c r="Q9" s="46" t="s">
        <v>60</v>
      </c>
      <c r="R9" s="35"/>
      <c r="S9" s="25"/>
      <c r="T9" s="47"/>
    </row>
    <row r="10" spans="1:21" s="26" customFormat="1" ht="12.75">
      <c r="A10" s="11" t="s">
        <v>25</v>
      </c>
      <c r="B10" s="48">
        <v>1.08</v>
      </c>
      <c r="C10" s="49">
        <v>200</v>
      </c>
      <c r="D10" s="50">
        <v>0.903</v>
      </c>
      <c r="E10" s="51">
        <f>D10/2</f>
        <v>0.4515</v>
      </c>
      <c r="F10" s="52">
        <v>49.3</v>
      </c>
      <c r="G10" s="48">
        <f>(F10/C10*8)</f>
        <v>1.972</v>
      </c>
      <c r="H10" s="53">
        <f>(126.8*G10-46.7)</f>
        <v>203.3496</v>
      </c>
      <c r="I10" s="48" t="s">
        <v>4</v>
      </c>
      <c r="J10" s="54">
        <f>G10*128</f>
        <v>252.416</v>
      </c>
      <c r="K10" s="49"/>
      <c r="L10" s="55" t="s">
        <v>30</v>
      </c>
      <c r="M10" s="48"/>
      <c r="N10" s="34">
        <f>(133*G10-43.6)</f>
        <v>218.67600000000002</v>
      </c>
      <c r="O10" s="34"/>
      <c r="P10" s="24">
        <v>0.15</v>
      </c>
      <c r="Q10" s="25">
        <v>4.94</v>
      </c>
      <c r="R10" s="24">
        <f>Q10/$C$10*8</f>
        <v>0.19760000000000003</v>
      </c>
      <c r="S10" s="25"/>
      <c r="U10" s="24"/>
    </row>
    <row r="11" spans="2:21" s="26" customFormat="1" ht="12.75">
      <c r="B11" s="24"/>
      <c r="C11" s="25"/>
      <c r="D11" s="3"/>
      <c r="E11" s="37"/>
      <c r="F11" s="45"/>
      <c r="G11" s="24"/>
      <c r="H11" s="7"/>
      <c r="I11" s="77" t="s">
        <v>106</v>
      </c>
      <c r="J11" s="34"/>
      <c r="K11" s="25"/>
      <c r="L11" s="38"/>
      <c r="M11" s="24"/>
      <c r="N11" s="34"/>
      <c r="O11" s="34"/>
      <c r="P11" s="24">
        <v>1.08</v>
      </c>
      <c r="Q11" s="25">
        <v>200</v>
      </c>
      <c r="R11" s="24">
        <f>Q11/$C$10*8</f>
        <v>8</v>
      </c>
      <c r="S11" s="25"/>
      <c r="U11" s="24"/>
    </row>
    <row r="12" spans="1:19" s="26" customFormat="1" ht="12.75">
      <c r="A12" s="26" t="s">
        <v>105</v>
      </c>
      <c r="B12" s="24"/>
      <c r="C12" s="25"/>
      <c r="D12" s="79">
        <v>0.5</v>
      </c>
      <c r="E12" s="79">
        <f>D12/2</f>
        <v>0.25</v>
      </c>
      <c r="F12" s="45">
        <f>G12/8*C10</f>
        <v>31.88091482649842</v>
      </c>
      <c r="G12" s="24">
        <f>(H12+46.7)/126.8</f>
        <v>1.2752365930599368</v>
      </c>
      <c r="H12" s="34">
        <v>115</v>
      </c>
      <c r="I12" s="45">
        <f>F12*J32</f>
        <v>24.122285112085084</v>
      </c>
      <c r="J12" s="34"/>
      <c r="K12" s="25"/>
      <c r="L12" s="38"/>
      <c r="M12" s="24"/>
      <c r="N12" s="34"/>
      <c r="O12" s="34"/>
      <c r="P12" s="24"/>
      <c r="Q12" s="25"/>
      <c r="R12" s="24"/>
      <c r="S12" s="25"/>
    </row>
    <row r="13" spans="1:19" s="26" customFormat="1" ht="12.75">
      <c r="A13" s="87" t="s">
        <v>107</v>
      </c>
      <c r="B13" s="24"/>
      <c r="C13" s="25"/>
      <c r="D13" s="79">
        <v>0.903</v>
      </c>
      <c r="E13" s="79">
        <f>D13/2</f>
        <v>0.4515</v>
      </c>
      <c r="F13" s="45">
        <f>G13/8*C10</f>
        <v>49.231072555205046</v>
      </c>
      <c r="G13" s="24">
        <f>(H13+46.7)/126.8</f>
        <v>1.9692429022082019</v>
      </c>
      <c r="H13" s="86">
        <v>203</v>
      </c>
      <c r="I13" s="45">
        <f>F13*J33</f>
        <v>27.83163649477672</v>
      </c>
      <c r="J13" s="34"/>
      <c r="K13" s="25"/>
      <c r="L13" s="38"/>
      <c r="M13" s="24"/>
      <c r="N13" s="34"/>
      <c r="O13" s="34"/>
      <c r="P13" s="24"/>
      <c r="Q13" s="25"/>
      <c r="R13" s="24"/>
      <c r="S13" s="25"/>
    </row>
    <row r="14" spans="2:19" s="26" customFormat="1" ht="12.75">
      <c r="B14" s="24"/>
      <c r="C14" s="25"/>
      <c r="D14" s="79">
        <v>1.01</v>
      </c>
      <c r="E14" s="79">
        <f>D14/2</f>
        <v>0.505</v>
      </c>
      <c r="F14" s="45">
        <f>G14/8*C10</f>
        <v>59.08911671924291</v>
      </c>
      <c r="G14" s="24">
        <f>(H14+46.7)/126.8</f>
        <v>2.3635646687697163</v>
      </c>
      <c r="H14" s="86">
        <v>253</v>
      </c>
      <c r="I14" s="45">
        <f>F14*J34</f>
        <v>19.418399244428617</v>
      </c>
      <c r="J14" s="34"/>
      <c r="K14" s="25"/>
      <c r="L14" s="38"/>
      <c r="M14" s="24"/>
      <c r="N14" s="34"/>
      <c r="O14" s="34"/>
      <c r="P14" s="24"/>
      <c r="Q14" s="25"/>
      <c r="R14" s="24"/>
      <c r="S14" s="25"/>
    </row>
    <row r="15" spans="2:19" s="26" customFormat="1" ht="12.75">
      <c r="B15" s="24"/>
      <c r="C15" s="25"/>
      <c r="D15" s="3"/>
      <c r="E15" s="37"/>
      <c r="F15" s="45"/>
      <c r="G15" s="24"/>
      <c r="H15" s="7"/>
      <c r="I15" s="24"/>
      <c r="J15" s="34"/>
      <c r="K15" s="25"/>
      <c r="L15" s="38"/>
      <c r="M15" s="24"/>
      <c r="N15" s="34"/>
      <c r="O15" s="34"/>
      <c r="P15" s="24"/>
      <c r="Q15" s="25"/>
      <c r="R15" s="24"/>
      <c r="S15" s="25"/>
    </row>
    <row r="16" spans="1:21" s="26" customFormat="1" ht="12.75">
      <c r="A16" s="11" t="s">
        <v>17</v>
      </c>
      <c r="B16" s="48">
        <v>1.75</v>
      </c>
      <c r="C16" s="49">
        <v>565</v>
      </c>
      <c r="D16" s="50">
        <v>1.992</v>
      </c>
      <c r="E16" s="51">
        <f>D16/2</f>
        <v>0.996</v>
      </c>
      <c r="F16" s="52">
        <v>210.4</v>
      </c>
      <c r="G16" s="48">
        <f>(F16/C16*8)</f>
        <v>2.979115044247788</v>
      </c>
      <c r="H16" s="53">
        <f>(126.8*G16-46.7)</f>
        <v>331.0517876106195</v>
      </c>
      <c r="I16" s="48"/>
      <c r="J16" s="54">
        <f>G16*128</f>
        <v>381.32672566371684</v>
      </c>
      <c r="K16" s="49"/>
      <c r="L16" s="55" t="s">
        <v>30</v>
      </c>
      <c r="M16" s="48"/>
      <c r="N16" s="34">
        <f>(133*G16-43.6)</f>
        <v>352.62230088495573</v>
      </c>
      <c r="O16" s="34"/>
      <c r="P16" s="24">
        <v>0.3</v>
      </c>
      <c r="Q16" s="25">
        <v>39.7</v>
      </c>
      <c r="R16" s="24">
        <f>Q16/$Q$20*8</f>
        <v>0.5621238938053098</v>
      </c>
      <c r="S16" s="25"/>
      <c r="U16" s="24"/>
    </row>
    <row r="17" spans="1:21" s="26" customFormat="1" ht="12.75">
      <c r="A17" s="11"/>
      <c r="B17" s="48"/>
      <c r="C17" s="49"/>
      <c r="D17" s="50"/>
      <c r="E17" s="51"/>
      <c r="F17" s="52"/>
      <c r="G17" s="48"/>
      <c r="H17" s="53"/>
      <c r="J17" s="54"/>
      <c r="K17" s="49"/>
      <c r="L17" s="55"/>
      <c r="M17" s="48"/>
      <c r="N17" s="34"/>
      <c r="O17" s="34"/>
      <c r="P17" s="24"/>
      <c r="Q17" s="25"/>
      <c r="R17" s="24"/>
      <c r="S17" s="25"/>
      <c r="U17" s="24"/>
    </row>
    <row r="18" spans="1:21" s="26" customFormat="1" ht="12.75">
      <c r="A18" s="25" t="s">
        <v>105</v>
      </c>
      <c r="B18" s="48"/>
      <c r="C18" s="49"/>
      <c r="D18" s="79">
        <v>0.945</v>
      </c>
      <c r="E18" s="79">
        <f>D18/2</f>
        <v>0.4725</v>
      </c>
      <c r="F18" s="45">
        <f>G18/8*C16</f>
        <v>47.733142744479494</v>
      </c>
      <c r="G18" s="24">
        <f>(H18+46.7)/126.8</f>
        <v>0.6758675078864353</v>
      </c>
      <c r="H18" s="86">
        <v>39</v>
      </c>
      <c r="I18" s="45">
        <f>F18*J36</f>
        <v>33.41319992113564</v>
      </c>
      <c r="J18" s="54"/>
      <c r="K18" s="49"/>
      <c r="L18" s="55"/>
      <c r="M18" s="48"/>
      <c r="N18" s="34"/>
      <c r="O18" s="34"/>
      <c r="P18" s="24"/>
      <c r="Q18" s="25"/>
      <c r="R18" s="24"/>
      <c r="S18" s="25"/>
      <c r="U18" s="24"/>
    </row>
    <row r="19" spans="1:21" s="26" customFormat="1" ht="12.75">
      <c r="A19" s="88" t="s">
        <v>107</v>
      </c>
      <c r="B19" s="48"/>
      <c r="C19" s="49"/>
      <c r="D19" s="79">
        <v>1.992</v>
      </c>
      <c r="E19" s="79">
        <f>D19/2</f>
        <v>0.996</v>
      </c>
      <c r="F19" s="45">
        <f>G19/8*C16</f>
        <v>210.37115536277602</v>
      </c>
      <c r="G19" s="24">
        <f>(H19+46.7)/126.8</f>
        <v>2.978706624605678</v>
      </c>
      <c r="H19" s="86">
        <v>331</v>
      </c>
      <c r="I19" s="45">
        <f>F19*J37</f>
        <v>37.544114747634076</v>
      </c>
      <c r="J19" s="54"/>
      <c r="K19" s="49"/>
      <c r="L19" s="55"/>
      <c r="M19" s="48"/>
      <c r="N19" s="34"/>
      <c r="O19" s="34"/>
      <c r="P19" s="24"/>
      <c r="Q19" s="25"/>
      <c r="R19" s="24"/>
      <c r="S19" s="25"/>
      <c r="U19" s="24"/>
    </row>
    <row r="20" spans="2:21" s="26" customFormat="1" ht="12.75">
      <c r="B20" s="48"/>
      <c r="C20" s="49"/>
      <c r="D20" s="79">
        <v>2.92</v>
      </c>
      <c r="E20" s="79">
        <f>D20/2</f>
        <v>1.46</v>
      </c>
      <c r="F20" s="45">
        <f>G20/8*C16</f>
        <v>355.74280362776034</v>
      </c>
      <c r="G20" s="24">
        <f>(H20+46.7)/126.8</f>
        <v>5.037066246056783</v>
      </c>
      <c r="H20" s="86">
        <v>592</v>
      </c>
      <c r="I20" s="45">
        <f>F20*J38</f>
        <v>61.63860458896837</v>
      </c>
      <c r="J20" s="54"/>
      <c r="K20" s="49"/>
      <c r="L20" s="55"/>
      <c r="M20" s="48"/>
      <c r="N20" s="34"/>
      <c r="O20" s="34"/>
      <c r="P20" s="24">
        <v>1.75</v>
      </c>
      <c r="Q20" s="25">
        <v>565</v>
      </c>
      <c r="R20" s="24">
        <f>Q20/$Q$20*8</f>
        <v>8</v>
      </c>
      <c r="S20" s="25"/>
      <c r="U20" s="24"/>
    </row>
    <row r="21" spans="2:19" s="26" customFormat="1" ht="12.75">
      <c r="B21" s="48"/>
      <c r="C21" s="49"/>
      <c r="D21" s="50"/>
      <c r="E21" s="51"/>
      <c r="F21" s="52"/>
      <c r="G21" s="48"/>
      <c r="H21" s="53"/>
      <c r="I21" s="48"/>
      <c r="J21" s="54"/>
      <c r="K21" s="49"/>
      <c r="L21" s="55"/>
      <c r="M21" s="48"/>
      <c r="N21" s="34"/>
      <c r="O21" s="34"/>
      <c r="P21" s="24"/>
      <c r="Q21" s="25"/>
      <c r="R21" s="24"/>
      <c r="S21" s="25"/>
    </row>
    <row r="22" spans="1:21" s="26" customFormat="1" ht="12.75">
      <c r="A22" s="11" t="s">
        <v>18</v>
      </c>
      <c r="B22" s="48">
        <v>10</v>
      </c>
      <c r="C22" s="49">
        <v>16900</v>
      </c>
      <c r="D22" s="50">
        <v>6.992</v>
      </c>
      <c r="E22" s="51">
        <f>D22/2</f>
        <v>3.496</v>
      </c>
      <c r="F22" s="52">
        <v>2195</v>
      </c>
      <c r="G22" s="48">
        <f>(F22/C22*8)</f>
        <v>1.0390532544378699</v>
      </c>
      <c r="H22" s="53">
        <f>(126.8*G22-46.7)</f>
        <v>85.05195266272189</v>
      </c>
      <c r="I22" s="48"/>
      <c r="J22" s="54">
        <f>G22*128</f>
        <v>132.99881656804735</v>
      </c>
      <c r="K22" s="49"/>
      <c r="L22" s="55" t="s">
        <v>30</v>
      </c>
      <c r="M22" s="48"/>
      <c r="N22" s="34">
        <f>(133*G22-43.6)</f>
        <v>94.5940828402367</v>
      </c>
      <c r="O22" s="34"/>
      <c r="P22" s="24">
        <v>2.5</v>
      </c>
      <c r="Q22" s="25">
        <v>1140</v>
      </c>
      <c r="R22" s="24">
        <f>Q22/$Q$25*8</f>
        <v>0.5396449704142012</v>
      </c>
      <c r="S22" s="25"/>
      <c r="U22" s="24"/>
    </row>
    <row r="23" spans="1:21" s="26" customFormat="1" ht="12.75">
      <c r="A23" s="11"/>
      <c r="B23" s="48"/>
      <c r="C23" s="49"/>
      <c r="D23" s="50"/>
      <c r="E23" s="51"/>
      <c r="F23" s="52"/>
      <c r="G23" s="48"/>
      <c r="H23" s="53"/>
      <c r="I23" s="48"/>
      <c r="J23" s="54"/>
      <c r="K23" s="49"/>
      <c r="L23" s="55"/>
      <c r="M23" s="48"/>
      <c r="N23" s="34"/>
      <c r="O23" s="34"/>
      <c r="P23" s="24"/>
      <c r="Q23" s="25"/>
      <c r="R23" s="24"/>
      <c r="S23" s="25"/>
      <c r="U23" s="24"/>
    </row>
    <row r="24" spans="1:21" s="26" customFormat="1" ht="12.75">
      <c r="A24" s="25" t="s">
        <v>105</v>
      </c>
      <c r="B24" s="48"/>
      <c r="C24" s="49"/>
      <c r="D24" s="79">
        <v>4.92</v>
      </c>
      <c r="E24" s="79">
        <f>D24/2</f>
        <v>2.46</v>
      </c>
      <c r="F24" s="45">
        <f>G24/8*C22</f>
        <v>1211.188880126183</v>
      </c>
      <c r="G24" s="24">
        <f>(H24+46.7)/126.8</f>
        <v>0.5733438485804416</v>
      </c>
      <c r="H24" s="76">
        <v>26</v>
      </c>
      <c r="I24" s="45">
        <f>F24*J40</f>
        <v>448.5884741208085</v>
      </c>
      <c r="J24" s="54"/>
      <c r="K24" s="49"/>
      <c r="L24" s="55"/>
      <c r="M24" s="48"/>
      <c r="N24" s="34"/>
      <c r="O24" s="34"/>
      <c r="P24" s="24"/>
      <c r="Q24" s="25"/>
      <c r="R24" s="24"/>
      <c r="S24" s="25"/>
      <c r="U24" s="24"/>
    </row>
    <row r="25" spans="1:21" s="26" customFormat="1" ht="12.75">
      <c r="A25" s="88" t="s">
        <v>107</v>
      </c>
      <c r="B25" s="24"/>
      <c r="C25" s="25"/>
      <c r="D25" s="79">
        <v>6.992</v>
      </c>
      <c r="E25" s="79">
        <f>D25/2</f>
        <v>3.496</v>
      </c>
      <c r="F25" s="45">
        <f>G25/8*C22</f>
        <v>2194.1344637223974</v>
      </c>
      <c r="G25" s="24">
        <f>(H25+46.7)/126.8</f>
        <v>1.0386435331230284</v>
      </c>
      <c r="H25" s="34">
        <v>85</v>
      </c>
      <c r="I25" s="45">
        <f>F25*J41</f>
        <v>271.1851584375997</v>
      </c>
      <c r="J25" s="25"/>
      <c r="K25" s="25"/>
      <c r="L25" s="38"/>
      <c r="M25" s="24"/>
      <c r="N25" s="25"/>
      <c r="O25" s="34"/>
      <c r="P25" s="24">
        <v>10</v>
      </c>
      <c r="Q25" s="25">
        <v>16900</v>
      </c>
      <c r="R25" s="24">
        <f>Q25/$Q$25*8</f>
        <v>8</v>
      </c>
      <c r="S25" s="25"/>
      <c r="U25" s="24"/>
    </row>
    <row r="26" spans="4:9" ht="12.75">
      <c r="D26" s="79">
        <v>9.9</v>
      </c>
      <c r="E26" s="79">
        <f>D26/2</f>
        <v>4.95</v>
      </c>
      <c r="F26" s="45">
        <f>G26/8*C22</f>
        <v>3810.163643533123</v>
      </c>
      <c r="G26" s="24">
        <f>(H26+46.7)/126.8</f>
        <v>1.8036277602523658</v>
      </c>
      <c r="H26" s="79">
        <v>182</v>
      </c>
      <c r="I26" s="45">
        <f>F26*J42</f>
        <v>458.81551728409335</v>
      </c>
    </row>
    <row r="28" ht="12.75">
      <c r="B28" t="s">
        <v>97</v>
      </c>
    </row>
    <row r="30" ht="12.75">
      <c r="A30" t="s">
        <v>31</v>
      </c>
    </row>
    <row r="31" spans="2:17" s="81" customFormat="1" ht="51">
      <c r="B31" s="81" t="s">
        <v>21</v>
      </c>
      <c r="C31" s="81" t="s">
        <v>22</v>
      </c>
      <c r="D31" s="81" t="s">
        <v>100</v>
      </c>
      <c r="E31" s="81" t="s">
        <v>101</v>
      </c>
      <c r="F31" s="81" t="s">
        <v>102</v>
      </c>
      <c r="G31" s="82" t="s">
        <v>103</v>
      </c>
      <c r="H31" s="81" t="s">
        <v>104</v>
      </c>
      <c r="J31" s="81" t="s">
        <v>96</v>
      </c>
      <c r="M31" s="82" t="s">
        <v>98</v>
      </c>
      <c r="N31" s="83">
        <v>-0.5</v>
      </c>
      <c r="O31" s="84" t="s">
        <v>95</v>
      </c>
      <c r="P31" s="83">
        <v>0.5</v>
      </c>
      <c r="Q31" s="82" t="s">
        <v>99</v>
      </c>
    </row>
    <row r="32" spans="1:17" ht="12.75">
      <c r="A32" t="s">
        <v>92</v>
      </c>
      <c r="B32">
        <v>0.5</v>
      </c>
      <c r="C32">
        <f>B32/2</f>
        <v>0.25</v>
      </c>
      <c r="F32" s="85">
        <f>H33/G33*G32</f>
        <v>115.27135678391961</v>
      </c>
      <c r="G32">
        <v>113</v>
      </c>
      <c r="J32" s="80">
        <f>(M32+Q32)/2</f>
        <v>0.7566371681415929</v>
      </c>
      <c r="M32" s="80">
        <f>(O32-N32)/O32</f>
        <v>0.672566371681416</v>
      </c>
      <c r="N32">
        <v>37</v>
      </c>
      <c r="O32">
        <v>113</v>
      </c>
      <c r="P32">
        <v>208</v>
      </c>
      <c r="Q32" s="80">
        <f>(P32-O32)/O32</f>
        <v>0.8407079646017699</v>
      </c>
    </row>
    <row r="33" spans="2:17" ht="12.75">
      <c r="B33">
        <v>0.903</v>
      </c>
      <c r="C33">
        <f aca="true" t="shared" si="0" ref="C33:C42">B33/2</f>
        <v>0.4515</v>
      </c>
      <c r="F33" s="85">
        <f>H33/G33*G33</f>
        <v>203.00000000000003</v>
      </c>
      <c r="G33">
        <v>199</v>
      </c>
      <c r="H33">
        <v>203</v>
      </c>
      <c r="J33" s="80">
        <f>(M33+Q33)/2</f>
        <v>0.5653266331658291</v>
      </c>
      <c r="M33" s="80">
        <f aca="true" t="shared" si="1" ref="M33:M42">(O33-N33)/O33</f>
        <v>0.6633165829145728</v>
      </c>
      <c r="N33">
        <v>67</v>
      </c>
      <c r="O33">
        <v>199</v>
      </c>
      <c r="P33">
        <v>292</v>
      </c>
      <c r="Q33" s="80">
        <f aca="true" t="shared" si="2" ref="Q33:Q42">(P33-O33)/O33</f>
        <v>0.46733668341708545</v>
      </c>
    </row>
    <row r="34" spans="2:17" ht="12.75">
      <c r="B34">
        <v>1.01</v>
      </c>
      <c r="C34">
        <f t="shared" si="0"/>
        <v>0.505</v>
      </c>
      <c r="F34" s="85">
        <f>H33/G33*G34</f>
        <v>252.9849246231156</v>
      </c>
      <c r="G34">
        <v>248</v>
      </c>
      <c r="J34" s="80">
        <f>(M34+Q34)/2</f>
        <v>0.3286290322580645</v>
      </c>
      <c r="M34" s="80">
        <f t="shared" si="1"/>
        <v>0.34274193548387094</v>
      </c>
      <c r="N34">
        <v>163</v>
      </c>
      <c r="O34">
        <v>248</v>
      </c>
      <c r="P34">
        <v>326</v>
      </c>
      <c r="Q34" s="80">
        <f t="shared" si="2"/>
        <v>0.31451612903225806</v>
      </c>
    </row>
    <row r="35" spans="7:17" ht="12.75">
      <c r="G35"/>
      <c r="J35" s="80"/>
      <c r="M35" s="80"/>
      <c r="Q35" s="80"/>
    </row>
    <row r="36" spans="1:17" ht="12.75">
      <c r="A36" t="s">
        <v>93</v>
      </c>
      <c r="B36">
        <v>0.945</v>
      </c>
      <c r="C36">
        <f t="shared" si="0"/>
        <v>0.4725</v>
      </c>
      <c r="F36" s="85">
        <f>H37/G37*G36</f>
        <v>39.05604719764012</v>
      </c>
      <c r="G36">
        <v>40</v>
      </c>
      <c r="J36" s="80">
        <f>(M36+Q36)/2</f>
        <v>0.7</v>
      </c>
      <c r="M36" s="80">
        <f t="shared" si="1"/>
        <v>0.425</v>
      </c>
      <c r="N36">
        <v>23</v>
      </c>
      <c r="O36">
        <v>40</v>
      </c>
      <c r="P36">
        <v>79</v>
      </c>
      <c r="Q36" s="80">
        <f t="shared" si="2"/>
        <v>0.975</v>
      </c>
    </row>
    <row r="37" spans="2:17" ht="12.75">
      <c r="B37">
        <v>1.992</v>
      </c>
      <c r="C37">
        <f t="shared" si="0"/>
        <v>0.996</v>
      </c>
      <c r="F37" s="85">
        <f>H37/G37*G37</f>
        <v>331</v>
      </c>
      <c r="G37">
        <v>339</v>
      </c>
      <c r="H37">
        <v>331</v>
      </c>
      <c r="J37" s="80">
        <f>(M37+Q37)/2</f>
        <v>0.1784660766961652</v>
      </c>
      <c r="M37" s="80">
        <f t="shared" si="1"/>
        <v>0.16224188790560473</v>
      </c>
      <c r="N37">
        <v>284</v>
      </c>
      <c r="O37">
        <v>339</v>
      </c>
      <c r="P37">
        <v>405</v>
      </c>
      <c r="Q37" s="80">
        <f t="shared" si="2"/>
        <v>0.19469026548672566</v>
      </c>
    </row>
    <row r="38" spans="2:17" ht="12.75">
      <c r="B38">
        <v>2.92</v>
      </c>
      <c r="C38">
        <f t="shared" si="0"/>
        <v>1.46</v>
      </c>
      <c r="F38" s="85">
        <f>H37/G37*G38</f>
        <v>591.6991150442478</v>
      </c>
      <c r="G38">
        <v>606</v>
      </c>
      <c r="J38" s="80">
        <f>(M38+Q38)/2</f>
        <v>0.17326732673267325</v>
      </c>
      <c r="M38" s="80">
        <f t="shared" si="1"/>
        <v>0.2079207920792079</v>
      </c>
      <c r="N38">
        <v>480</v>
      </c>
      <c r="O38">
        <v>606</v>
      </c>
      <c r="P38">
        <v>690</v>
      </c>
      <c r="Q38" s="80">
        <f t="shared" si="2"/>
        <v>0.13861386138613863</v>
      </c>
    </row>
    <row r="39" spans="7:17" ht="12.75">
      <c r="G39"/>
      <c r="J39" s="80"/>
      <c r="M39" s="80"/>
      <c r="Q39" s="80"/>
    </row>
    <row r="40" spans="1:17" ht="12.75">
      <c r="A40" t="s">
        <v>94</v>
      </c>
      <c r="B40">
        <v>4.92</v>
      </c>
      <c r="C40">
        <f t="shared" si="0"/>
        <v>2.46</v>
      </c>
      <c r="F40" s="85">
        <f>H41/G41*G40</f>
        <v>25.786516853932586</v>
      </c>
      <c r="G40">
        <v>27</v>
      </c>
      <c r="J40" s="80">
        <f>(M40+Q40)/2</f>
        <v>0.37037037037037035</v>
      </c>
      <c r="M40" s="80">
        <f t="shared" si="1"/>
        <v>0.4444444444444444</v>
      </c>
      <c r="N40">
        <v>15</v>
      </c>
      <c r="O40">
        <v>27</v>
      </c>
      <c r="P40">
        <v>35</v>
      </c>
      <c r="Q40" s="80">
        <f t="shared" si="2"/>
        <v>0.2962962962962963</v>
      </c>
    </row>
    <row r="41" spans="2:17" ht="12.75">
      <c r="B41">
        <v>6.992</v>
      </c>
      <c r="C41">
        <f t="shared" si="0"/>
        <v>3.496</v>
      </c>
      <c r="F41" s="85">
        <f>H41/G41*G41</f>
        <v>85</v>
      </c>
      <c r="G41">
        <v>89</v>
      </c>
      <c r="H41">
        <v>85</v>
      </c>
      <c r="J41" s="80">
        <f>(M41+Q41)/2</f>
        <v>0.12359550561797752</v>
      </c>
      <c r="M41" s="80">
        <f t="shared" si="1"/>
        <v>0.10112359550561797</v>
      </c>
      <c r="N41">
        <v>80</v>
      </c>
      <c r="O41">
        <v>89</v>
      </c>
      <c r="P41">
        <v>102</v>
      </c>
      <c r="Q41" s="80">
        <f t="shared" si="2"/>
        <v>0.14606741573033707</v>
      </c>
    </row>
    <row r="42" spans="2:17" ht="12.75">
      <c r="B42">
        <v>9.9</v>
      </c>
      <c r="C42">
        <f t="shared" si="0"/>
        <v>4.95</v>
      </c>
      <c r="F42" s="85">
        <f>H41/G41*G42</f>
        <v>182.41573033707866</v>
      </c>
      <c r="G42">
        <v>191</v>
      </c>
      <c r="J42" s="80">
        <f>(M42+Q42)/2</f>
        <v>0.12041884816753927</v>
      </c>
      <c r="M42" s="80">
        <f t="shared" si="1"/>
        <v>0.13612565445026178</v>
      </c>
      <c r="N42">
        <v>165</v>
      </c>
      <c r="O42">
        <v>191</v>
      </c>
      <c r="P42">
        <v>211</v>
      </c>
      <c r="Q42" s="80">
        <f t="shared" si="2"/>
        <v>0.10471204188481675</v>
      </c>
    </row>
    <row r="46" ht="12.75">
      <c r="F46" s="85"/>
    </row>
    <row r="47" ht="12.75">
      <c r="F47" s="85"/>
    </row>
    <row r="48" ht="12.75">
      <c r="F48" s="8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Deshler</dc:creator>
  <cp:keywords/>
  <dc:description/>
  <cp:lastModifiedBy>Terry Deshler</cp:lastModifiedBy>
  <cp:lastPrinted>2011-07-05T22:45:52Z</cp:lastPrinted>
  <dcterms:created xsi:type="dcterms:W3CDTF">2002-02-18T21:12:20Z</dcterms:created>
  <dcterms:modified xsi:type="dcterms:W3CDTF">2011-07-09T19:47:40Z</dcterms:modified>
  <cp:category/>
  <cp:version/>
  <cp:contentType/>
  <cp:contentStatus/>
</cp:coreProperties>
</file>